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5" yWindow="-30" windowWidth="10545" windowHeight="9435" firstSheet="1" activeTab="1"/>
  </bookViews>
  <sheets>
    <sheet name="Tabelle2" sheetId="2" state="hidden" r:id="rId1"/>
    <sheet name="Bauteil Matrix für WA 20171013" sheetId="6" r:id="rId2"/>
  </sheets>
  <definedNames>
    <definedName name="_xlnm.Print_Titles" localSheetId="1">'Bauteil Matrix für WA 20171013'!$1:$3</definedName>
  </definedNames>
  <calcPr calcId="125725"/>
</workbook>
</file>

<file path=xl/calcChain.xml><?xml version="1.0" encoding="utf-8"?>
<calcChain xmlns="http://schemas.openxmlformats.org/spreadsheetml/2006/main">
  <c r="AL114" i="6"/>
  <c r="AJ114"/>
  <c r="AH114"/>
  <c r="AF114"/>
  <c r="AB114"/>
  <c r="Z114"/>
  <c r="X114"/>
  <c r="V114"/>
  <c r="T114"/>
  <c r="S114"/>
  <c r="R114"/>
  <c r="Q114"/>
  <c r="P114"/>
  <c r="O114"/>
  <c r="N114"/>
  <c r="AM113"/>
  <c r="AM112"/>
  <c r="AM111"/>
  <c r="AM110"/>
  <c r="AM109"/>
  <c r="AM108"/>
  <c r="AM107"/>
  <c r="AM106"/>
  <c r="AM105"/>
  <c r="AM104"/>
  <c r="AM103"/>
  <c r="AM102"/>
  <c r="AM101"/>
  <c r="AM100"/>
  <c r="AM99"/>
  <c r="AM98"/>
  <c r="AM97"/>
  <c r="AM96"/>
  <c r="AM95"/>
  <c r="AM94"/>
  <c r="AM93"/>
  <c r="AM92"/>
  <c r="AM91"/>
  <c r="AM90"/>
  <c r="AM89"/>
  <c r="AM88"/>
  <c r="AM87"/>
  <c r="AM86"/>
  <c r="AM85"/>
  <c r="AM84"/>
  <c r="AM83"/>
  <c r="AM82"/>
  <c r="AM81"/>
  <c r="AM80"/>
  <c r="AM79"/>
  <c r="AM78"/>
  <c r="AM77"/>
  <c r="AM76"/>
  <c r="AM75"/>
  <c r="AM74"/>
  <c r="AM73"/>
  <c r="AM72"/>
  <c r="AM71"/>
  <c r="AM70"/>
  <c r="AM69"/>
  <c r="AM68"/>
  <c r="AM67"/>
  <c r="AM66"/>
  <c r="AM65"/>
  <c r="AM64"/>
  <c r="AM63"/>
  <c r="AM62"/>
  <c r="AM61"/>
  <c r="AM60"/>
  <c r="AM59"/>
  <c r="AM58"/>
  <c r="AM57"/>
  <c r="AM56"/>
  <c r="AM55"/>
  <c r="AM54"/>
  <c r="AM53"/>
  <c r="AM52"/>
  <c r="AM51"/>
  <c r="AM50"/>
  <c r="AM49"/>
  <c r="AM48"/>
  <c r="AM47"/>
  <c r="AM46"/>
  <c r="AM45"/>
  <c r="AM44"/>
  <c r="AD43"/>
  <c r="AD114" s="1"/>
  <c r="AM42"/>
  <c r="AM40"/>
  <c r="AM39"/>
  <c r="AM38"/>
  <c r="AM37"/>
  <c r="K37"/>
  <c r="AM36"/>
  <c r="AM35"/>
  <c r="AM34"/>
  <c r="AM33"/>
  <c r="AM32"/>
  <c r="K32"/>
  <c r="AM31"/>
  <c r="AM30"/>
  <c r="AM29"/>
  <c r="AM28"/>
  <c r="AM27"/>
  <c r="K27"/>
  <c r="K35" s="1"/>
  <c r="AM26"/>
  <c r="AM25"/>
  <c r="AM24"/>
  <c r="AM23"/>
  <c r="AM22"/>
  <c r="AM21"/>
  <c r="K21"/>
  <c r="K31" s="1"/>
  <c r="AM20"/>
  <c r="K20"/>
  <c r="K30" s="1"/>
  <c r="AM19"/>
  <c r="AM18"/>
  <c r="U17"/>
  <c r="U114" s="1"/>
  <c r="AM16"/>
  <c r="AM15"/>
  <c r="AM14"/>
  <c r="AM13"/>
  <c r="AM12"/>
  <c r="AM11"/>
  <c r="AM10"/>
  <c r="AM9"/>
  <c r="AM8"/>
  <c r="AM7"/>
  <c r="AM6"/>
  <c r="AM5"/>
  <c r="AM43" l="1"/>
  <c r="W17"/>
  <c r="W114" l="1"/>
  <c r="Y17"/>
  <c r="Y114" l="1"/>
  <c r="AA17"/>
  <c r="AA114" l="1"/>
  <c r="AC17"/>
  <c r="AC114" l="1"/>
  <c r="AE17"/>
  <c r="AE114" l="1"/>
  <c r="AG17"/>
  <c r="AG114" l="1"/>
  <c r="AI17"/>
  <c r="AI114" l="1"/>
  <c r="AK17"/>
  <c r="AK114" l="1"/>
  <c r="AM17"/>
</calcChain>
</file>

<file path=xl/sharedStrings.xml><?xml version="1.0" encoding="utf-8"?>
<sst xmlns="http://schemas.openxmlformats.org/spreadsheetml/2006/main" count="626" uniqueCount="301">
  <si>
    <t>Gebäudeteile</t>
  </si>
  <si>
    <t>Haupttribüne</t>
  </si>
  <si>
    <t>Südwest Tribüne</t>
  </si>
  <si>
    <t>Nordwest Tribüne</t>
  </si>
  <si>
    <t>Stadion Tribüne</t>
  </si>
  <si>
    <t>Tribünen und Dachtragwerk</t>
  </si>
  <si>
    <t>Tribünenbestuhlung</t>
  </si>
  <si>
    <t>Stadion Infield</t>
  </si>
  <si>
    <t>Funktionsgebäude</t>
  </si>
  <si>
    <t>Technik Süd/Lager</t>
  </si>
  <si>
    <t>Funktionsgebäude 2 (Fanhall + Technik Nord)</t>
  </si>
  <si>
    <t>Funktionsstraße Kioske</t>
  </si>
  <si>
    <t>Funktionsstraße Toilette</t>
  </si>
  <si>
    <t>Toiletten Gegengrade und Süd</t>
  </si>
  <si>
    <t>Eingang Haupttribüne mit Kassentrakt</t>
  </si>
  <si>
    <t>Eingang Nord und Süd mit Kassentrakt</t>
  </si>
  <si>
    <t>Eingang Nordwest/Gegengrade mit Infrastruktur</t>
  </si>
  <si>
    <t>Großtechnische Anlage</t>
  </si>
  <si>
    <t>Außenanlagen</t>
  </si>
  <si>
    <t>Infrastruktur: anstehende Maßnahmen</t>
  </si>
  <si>
    <t>Galerie: Unterspannung</t>
  </si>
  <si>
    <t>Galerie: Flächentragwerk, Konstruktion</t>
  </si>
  <si>
    <t>Dacheindeckung</t>
  </si>
  <si>
    <t>Turnhalle/Umkleiden Nordwestbereich</t>
  </si>
  <si>
    <t>Entwässerung Makrolondach: Kastenrinne</t>
  </si>
  <si>
    <t>Standsicherheit VDI 6200 - Statik</t>
  </si>
  <si>
    <t>Flachdach</t>
  </si>
  <si>
    <t>Blitzschutzanlage</t>
  </si>
  <si>
    <t>BMA, Rauchmelder</t>
  </si>
  <si>
    <t>Außenbereich Gästeeingang</t>
  </si>
  <si>
    <t>Baujahr</t>
  </si>
  <si>
    <t>Erläuterung Baumaßnahme</t>
  </si>
  <si>
    <t>Ausführung geplant</t>
  </si>
  <si>
    <t>Bearbeitungsstand</t>
  </si>
  <si>
    <t>Kosten</t>
  </si>
  <si>
    <t>Bemerkungen</t>
  </si>
  <si>
    <t>2005-06</t>
  </si>
  <si>
    <t>Sanierung der Korrosions- und Brandschutzbeschichtung
der unterspannten Galeriekonstruktion</t>
  </si>
  <si>
    <t>Erneuerung der Polycarbonatdeckung / Makrolon</t>
  </si>
  <si>
    <t>Anpassung Lüftungsanlage Turnhalle / Nordwest-Tribüne</t>
  </si>
  <si>
    <t>Gesamtaustausch des Dachentwässerungssystems</t>
  </si>
  <si>
    <t>1926-heute</t>
  </si>
  <si>
    <t>1990 / 2005</t>
  </si>
  <si>
    <t>Anpassung des inneren und äußeren Blitzschutzes (noch keine
konkreten Sanierungsmaßnahmen verifiziert)</t>
  </si>
  <si>
    <t>Austausch von 411 Rauchmeldern und Festsellanlage mit 24 Meldern;
Zentralentausch der BMA</t>
  </si>
  <si>
    <t>Ursache der Schäden: zu geringe Schichtdicke sowie
Schäden durch Chloridbeaufschlagung</t>
  </si>
  <si>
    <t>Rechtsstreit mit WM-Umbau-Architekten wird vorauss.
2016 mit einem Vergleich abgeschlossen</t>
  </si>
  <si>
    <t>nach BOB- und TÜV Mängelliste</t>
  </si>
  <si>
    <t>Im Bereich der Kurven und Gegengerade</t>
  </si>
  <si>
    <t>Vorbereitung zur Ausschreibung der
Fachingenieursleistungen</t>
  </si>
  <si>
    <t>Totalschaden lt. Gutachten SV Selinger aus 2014</t>
  </si>
  <si>
    <t>Betriebsdauer neue Melder: 5-10 Jahre</t>
  </si>
  <si>
    <t>Erweiterung der Vereinzelungsanlage zur Hans-Kalb-Straße
als zusätzliche Vorkontrolle</t>
  </si>
  <si>
    <t>keine Auflage, sondern Optimierung der
Sicherheitskräfte</t>
  </si>
  <si>
    <t>15.08.2016 bis
28.10.2016</t>
  </si>
  <si>
    <t>k. A.</t>
  </si>
  <si>
    <t>in den nächsten
5 Jahren</t>
  </si>
  <si>
    <t>2016 / 2017</t>
  </si>
  <si>
    <t>derzeit keine
Sanierung geplant</t>
  </si>
  <si>
    <t>Planung abgeschlossen,
Angebotsfrist läuft</t>
  </si>
  <si>
    <t>jährliche Inspektion</t>
  </si>
  <si>
    <t>in Ausführung</t>
  </si>
  <si>
    <t>in Planung</t>
  </si>
  <si>
    <t>Grundlagenermittlung
abgeschlossen</t>
  </si>
  <si>
    <t xml:space="preserve">o. A. </t>
  </si>
  <si>
    <t>Planungsphase</t>
  </si>
  <si>
    <t>Vergabeverfahren läuft</t>
  </si>
  <si>
    <t>500.000 - 700.000 €</t>
  </si>
  <si>
    <t>Nr.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</si>
  <si>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</si>
  <si>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</si>
  <si>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</si>
  <si>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</si>
  <si>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</si>
  <si>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</si>
  <si>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</si>
  <si>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</si>
  <si>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</si>
  <si>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</si>
  <si>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</si>
  <si>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</si>
  <si>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</si>
  <si>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</si>
  <si>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</si>
  <si>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</si>
  <si>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</si>
  <si>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</si>
  <si>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</si>
  <si>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Rückbau und Erneuerung des Gussasphalts; Betonsanierung wegen 
Chloridbeaufschlagung aufgrund fehlender Abdichtung;
Erneuerung des Aufbaus; Ausbildung fachgerechter
Randanschlüsse</t>
  </si>
  <si>
    <t>Rückbau und Gesamtsanierung des Dachaufbaus; derzeit jährliche
Reparaturen bei Einregen-Ereignissen</t>
  </si>
  <si>
    <t>jährliches Monitoring durch ISP: letztjährige
Dachinspektion stellt Handlungsbedarf fest</t>
  </si>
  <si>
    <t>Grundlagenermittlung mit SV Hofbauer, Erarbeitung
eines Leistungsumfangs zur Sanierung</t>
  </si>
  <si>
    <t>Überprüfung der Bauwerksteile hinsichtlich statischer Ansprüche;
Erstellung eines Bauwerksbuches</t>
  </si>
  <si>
    <t>Nummer</t>
  </si>
  <si>
    <t>Errichtung</t>
  </si>
  <si>
    <t>kurzfristiger
Finanzbedarf</t>
  </si>
  <si>
    <t>mittelfristiger
Finanzbedarf</t>
  </si>
  <si>
    <t>mittel- u.
langfristiger Bedarf</t>
  </si>
  <si>
    <t>adhoc-Finanzierung</t>
  </si>
  <si>
    <t>Dauerhaftigkeit</t>
  </si>
  <si>
    <t>Zustand
Zusammenfassung</t>
  </si>
  <si>
    <t>Funktionalität</t>
  </si>
  <si>
    <t>bis 2015</t>
  </si>
  <si>
    <t>2015-2020</t>
  </si>
  <si>
    <t>2020-2025</t>
  </si>
  <si>
    <t>Damokles</t>
  </si>
  <si>
    <t>Tribünen (STB-Fertigteile)</t>
  </si>
  <si>
    <t>Dachtragwerk (Sekundärkonstruktion)</t>
  </si>
  <si>
    <t>Galerie</t>
  </si>
  <si>
    <t>Südwest-Tribüne</t>
  </si>
  <si>
    <t>Gebäude Leitwarte</t>
  </si>
  <si>
    <t>technische Gebäudeausstattung Leitwarte</t>
  </si>
  <si>
    <t>Nordwest-Tribüne</t>
  </si>
  <si>
    <t>Tribünenbauwerk (STB-Fertigteile)</t>
  </si>
  <si>
    <t>Verwaltungsgebäude/Polizeiwache</t>
  </si>
  <si>
    <t>TGA Verwaltungsgebäude/Wache</t>
  </si>
  <si>
    <t>Turnhalle</t>
  </si>
  <si>
    <t>TGA Turnhalle</t>
  </si>
  <si>
    <t>Tribünenbauwerke (STB-Fertigteile)</t>
  </si>
  <si>
    <t>Tribünen-Beleuchtung</t>
  </si>
  <si>
    <t>Schwingungsdämpfer/-tilger</t>
  </si>
  <si>
    <t>Kombibestuhlung Nordkurve</t>
  </si>
  <si>
    <t>Kombibestuhlung Gästesektor</t>
  </si>
  <si>
    <t>Klappbestuhlung Haupttribüne</t>
  </si>
  <si>
    <t>VIP-Bestuhlung Haupttribüne</t>
  </si>
  <si>
    <t>Stadion-Infield</t>
  </si>
  <si>
    <t>Rasenspielfeld</t>
  </si>
  <si>
    <t>Rasenheizung - Heizschleifen</t>
  </si>
  <si>
    <t>Rasenheizung - Steuerung</t>
  </si>
  <si>
    <t>Rasensprinkleranlage</t>
  </si>
  <si>
    <t>Kunststoffbahn</t>
  </si>
  <si>
    <t>Ausstattung Leichtathletik</t>
  </si>
  <si>
    <t>Funktionsgebäude 1 (VIP, mit Brücke)</t>
  </si>
  <si>
    <t>Bauwerk</t>
  </si>
  <si>
    <t>Gebäudetechnik</t>
  </si>
  <si>
    <t>Ausstattung / Möblierung</t>
  </si>
  <si>
    <t>Technik Süd / Lager</t>
  </si>
  <si>
    <t xml:space="preserve">Bauwerke </t>
  </si>
  <si>
    <t>1926-28</t>
  </si>
  <si>
    <t>1988-90</t>
  </si>
  <si>
    <t>88-90/04-05</t>
  </si>
  <si>
    <t>2004-05</t>
  </si>
  <si>
    <t>1988/90</t>
  </si>
  <si>
    <t>1999/2004</t>
  </si>
  <si>
    <t>-</t>
  </si>
  <si>
    <t>Anpassungsdruck an aktuelle Technik (Digitalfunk, Videoüberwachung, elektromagn. Fernentr. Etc.)</t>
  </si>
  <si>
    <t>hohe Energiekosten, Umrüstung auf energiesparende Technik angedacht</t>
  </si>
  <si>
    <t>u. U. kurzfristig</t>
  </si>
  <si>
    <t>kurzfristig</t>
  </si>
  <si>
    <t>2015-2025</t>
  </si>
  <si>
    <t>bei Bedarf</t>
  </si>
  <si>
    <t>Funktionsstraße Toiletten</t>
  </si>
  <si>
    <t>Toiletten Gegengerade und Süd (StadionBad)</t>
  </si>
  <si>
    <t>Eingänge Nord und Süd mit Kassentrakten</t>
  </si>
  <si>
    <t>"Großtechnische Anlagen"</t>
  </si>
  <si>
    <t>Flutlichtanlage incl. Masten</t>
  </si>
  <si>
    <t>Zisternenanlage</t>
  </si>
  <si>
    <t>Zutrittskontrollanlage</t>
  </si>
  <si>
    <t>Telefonanlage</t>
  </si>
  <si>
    <t>Polizei-Videoanlage</t>
  </si>
  <si>
    <t>Eventbeschallungsanlage</t>
  </si>
  <si>
    <t>Video-Walls</t>
  </si>
  <si>
    <t>versiegelte Flächen (Asphalt)</t>
  </si>
  <si>
    <t>Betonpflaster unterer und oberer Tribünenumlauf</t>
  </si>
  <si>
    <t>Grünflächen</t>
  </si>
  <si>
    <t>Großpflanzen</t>
  </si>
  <si>
    <t>Umfassungszaun</t>
  </si>
  <si>
    <t>Sektorentrennungen</t>
  </si>
  <si>
    <t>Freiflächen-Möblierung</t>
  </si>
  <si>
    <t>Wegeleitführung</t>
  </si>
  <si>
    <t>Parkplatz S1</t>
  </si>
  <si>
    <t>Sektor Süd</t>
  </si>
  <si>
    <t>Sektor Nord</t>
  </si>
  <si>
    <t>Sektor Gäste</t>
  </si>
  <si>
    <t>2004-05 / 12</t>
  </si>
  <si>
    <t>88-90 / 04-05</t>
  </si>
  <si>
    <t>Neubau von Toiletten</t>
  </si>
  <si>
    <t>Sitzschalen</t>
  </si>
  <si>
    <t>Notstromdiesel</t>
  </si>
  <si>
    <t>Anpassungen notwendig: Trennen von Vereinzelung und Zutrittskontrolle; Asservatenkammer zu klein; Beschallung</t>
  </si>
  <si>
    <t>Standsicherheit</t>
  </si>
  <si>
    <t>Verkehrssicherheit</t>
  </si>
  <si>
    <t>langfristiger
Finanzbedarf</t>
  </si>
  <si>
    <t>Bewertung</t>
  </si>
  <si>
    <t>Außenwände (Fassade)</t>
  </si>
  <si>
    <t>Quelle</t>
  </si>
  <si>
    <t xml:space="preserve">Dringlichkeit
</t>
  </si>
  <si>
    <t xml:space="preserve"> </t>
  </si>
  <si>
    <t>Stadt/IFS</t>
  </si>
  <si>
    <t>Kontrolle</t>
  </si>
  <si>
    <t>mittel</t>
  </si>
  <si>
    <t>hoch</t>
  </si>
  <si>
    <t>IFS</t>
  </si>
  <si>
    <t>4a</t>
  </si>
  <si>
    <t>4b</t>
  </si>
  <si>
    <t>IFS/Stadt</t>
  </si>
  <si>
    <t>Stadt</t>
  </si>
  <si>
    <t>Bedarfsanpassungen in Raumprogramm</t>
  </si>
  <si>
    <t>Grundsanierung Bau und Technik 30 Jahren</t>
  </si>
  <si>
    <t>Substanz 25 Jahre alt, Erneuerung 20 Jahre nach letzter Sanierung</t>
  </si>
  <si>
    <t>keine Maßnahmen</t>
  </si>
  <si>
    <t>Lebensdauer ca. 30 Jahre, Austausch in 2034</t>
  </si>
  <si>
    <t>Steuerung 2012 erneuert, Funktionalität gut und Anlage fernsteuerbar über GLT,</t>
  </si>
  <si>
    <t>Generalsanierung nach 25-30 Jahren, diverse kleinere Maßnahmen kurzfristig</t>
  </si>
  <si>
    <t>Neubau, abgängig</t>
  </si>
  <si>
    <t>Generalsanierung nach 25-30 Jahren</t>
  </si>
  <si>
    <t xml:space="preserve">Erweiterung Leistung wegen erhöhter Anforderungen Medien etc. </t>
  </si>
  <si>
    <t>Austausch DK  und Anpassung Software</t>
  </si>
  <si>
    <t>Lebensdauer 30 Jahre</t>
  </si>
  <si>
    <t>großflächige Pfützenbildung im Bereich Eingang Nordwest, diverse Sanierungsarbeiten</t>
  </si>
  <si>
    <t>leiden stark unter Schwerlastverkehr. diverse Sanierungsarbeiten</t>
  </si>
  <si>
    <t>Generalsanierung erforderlich, Aufnehmen und neu verlegen, sicherheitsrelevant</t>
  </si>
  <si>
    <t>leiden unter Schwerlastverkehr, Pflegerückstand und Toilettensituation, Maßnahmen in laufender Instandhaltung</t>
  </si>
  <si>
    <t>leiden unter Schwerlastverkehr, Pflegerückstand, junge Bäume mit Trockenschäden, Maßnahmen in laufender Instandhaltung</t>
  </si>
  <si>
    <t>Aufpolsterung der VIP II-Kategorie Lebensdauer 15 Jahre, Austausch 2025, 600 Plätze à 70 EUR</t>
  </si>
  <si>
    <t>Lebensdauer 15 Jahre, dann Austausch, 800 Plätze à 150 EUR</t>
  </si>
  <si>
    <t>Grundlegende Renovierung nach 25 Jahren</t>
  </si>
  <si>
    <t>mangelhafter Sonnenschutz, Lebensdauer Technik 20 Jahren</t>
  </si>
  <si>
    <t>Dacheindeckung PC</t>
  </si>
  <si>
    <t>Dacheindeckung TP</t>
  </si>
  <si>
    <t>Innenausbau Erdgeschoß</t>
  </si>
  <si>
    <t>Optische Sanierung</t>
  </si>
  <si>
    <t>Sekundärtragwerk Dach</t>
  </si>
  <si>
    <t>Dacheindeckung Trapezblech</t>
  </si>
  <si>
    <t>Treppenaufgänge Block 2 und 4</t>
  </si>
  <si>
    <t>Stadion-Tribünen (Resttribüne)</t>
  </si>
  <si>
    <t>Taubenvergrämung, Grundreinigung</t>
  </si>
  <si>
    <t>Treppenaufgänge Block 6-28</t>
  </si>
  <si>
    <t>Dachtragwerk allgemein, Haupttragwerk</t>
  </si>
  <si>
    <t>Bauwerksprüfungen</t>
  </si>
  <si>
    <t>Sanierung Haupttragwerk</t>
  </si>
  <si>
    <t>Blitzschutz</t>
  </si>
  <si>
    <t>Anpassung BMA</t>
  </si>
  <si>
    <t>Entwässerung Außenanlage</t>
  </si>
  <si>
    <t>Veränderung Gästeeingang</t>
  </si>
  <si>
    <t>VIP Logen / Hospitality</t>
  </si>
  <si>
    <t>Infrastrukturbereiche Sport, Medien, Betrieb</t>
  </si>
  <si>
    <t>Mittelfristige Energetische Sanierung erforderlich</t>
  </si>
  <si>
    <t>Sanierung Fertigteilfugen, alle 15 Jahre, 0,5 m Fuge/qm</t>
  </si>
  <si>
    <t>Korrosionsschutz sanierungsbedürftig, grundlegend kurzfristig, langfristige Instandhaltung alle 15 Jahre</t>
  </si>
  <si>
    <t>Lebensdauer erreicht, Hagelschaden</t>
  </si>
  <si>
    <t>mittel- langfristige Renovierung</t>
  </si>
  <si>
    <t>Fassade und Innenbereiche</t>
  </si>
  <si>
    <t>erhöhter Wartungsaufwand</t>
  </si>
  <si>
    <t>Lebensdauer 40 Jahre, langfrstiger Austausch, Demontage PV Anlage</t>
  </si>
  <si>
    <t>erhöhter langfristiger Instandhaltungsaufwand</t>
  </si>
  <si>
    <t>optische Sanierung</t>
  </si>
  <si>
    <t>Lebensdauer 40 Jahre, langfristiger Austausch</t>
  </si>
  <si>
    <t>Installationen teilweise 25 Jahre alt, Lüftung muss angepaßt werden</t>
  </si>
  <si>
    <t>akuter Handlungsbedarf, statisch relevante Maßnahme, einschl.Provisorien</t>
  </si>
  <si>
    <t>Lebensdauer ca. 30 Jahre, Sanierung in 2022 (70 Dämpfer)</t>
  </si>
  <si>
    <t>akuter Handlungsbedarf</t>
  </si>
  <si>
    <t>Regelmäßige Bauwerksprüfungen durch Sachverständigen der Gesamtkonstruktion einschl. Beton</t>
  </si>
  <si>
    <t>Grundsanierung Korrosionsschutz, Handlungsbedarf</t>
  </si>
  <si>
    <t>Gesamtsanierung Entwässerung</t>
  </si>
  <si>
    <t>Grundsanierung erforderlich, Handlungsbedarf</t>
  </si>
  <si>
    <t>UV-Schädigung setzt deutlich ein, Sitzschalen werden weich, 36.0000 Stück à 53 EUR als Klappsitze wegen langfristiger Vorteile</t>
  </si>
  <si>
    <t>Austausch nach Veranstaltungen, Kostendeckung durch Veranstaltung</t>
  </si>
  <si>
    <t>guter Zustand</t>
  </si>
  <si>
    <t>Sanierungsbedarf für EM 2018</t>
  </si>
  <si>
    <t>Austauschbedarf für EM 2018</t>
  </si>
  <si>
    <t>teilweise arg ramponiert, Neugestaltung nach 20 Jahren</t>
  </si>
  <si>
    <t>Schimmelbefall, bei Starkregen Wasser in Installationsboden, Sanierung erforderlich, Handlungsbedarf</t>
  </si>
  <si>
    <t>Sannierung nach ca. 25 Jahren</t>
  </si>
  <si>
    <t>Sanierung nach ca. 25 Jahren</t>
  </si>
  <si>
    <t>Totalschaden, Handlungsbedarf zur Vermeidung von Folgeschäden</t>
  </si>
  <si>
    <t>Generalsanierung in 10-15 Jahren</t>
  </si>
  <si>
    <t>Eingang Nordost/Gegengerade mit Infrastruktur</t>
  </si>
  <si>
    <t>derzeit ausreichend für HD, ausbaufähig vorgerüstet, Anpassung in 5 und 15 Jahren (derzeit neue UEFA Anforderung in Vorbereitung)</t>
  </si>
  <si>
    <t xml:space="preserve">Lebensdauer Technik 30 Jahre, Erneuerung 2035 </t>
  </si>
  <si>
    <t>Technische Lebensdauer 20 Jahre, Austausch und technsiche Anpassung, derzeit Analoganlage</t>
  </si>
  <si>
    <t>Erweiterung Außenbereich einschl. Masten, Modernisierung nach 20 Jahren</t>
  </si>
  <si>
    <t>Funktionsfähig, Austauch nach 30-35 Jahren</t>
  </si>
  <si>
    <t>Funktionsfähig, Austausch nach 25-30 Jahren erwartet</t>
  </si>
  <si>
    <t>Teilerneuerung alle 10 Jahre</t>
  </si>
  <si>
    <t>kein Handlungsbedarf</t>
  </si>
  <si>
    <t>Pflaster Ebene 0</t>
  </si>
  <si>
    <t>Maßnahmen in laufender Instandhaltung</t>
  </si>
  <si>
    <t>wird nicht erneuert</t>
  </si>
  <si>
    <t>mittel- langfristige Sanierung</t>
  </si>
  <si>
    <t>Erweiterung Vereinzelung, Vorkontrolle, akuter Handlungsbedarf</t>
  </si>
  <si>
    <t>Neubau von Toiletten, Kioske siehe Punkt M</t>
  </si>
  <si>
    <t>konzeptionelle Neuausrichtung , zusätzliche Logen, Entlastung FG 1</t>
  </si>
  <si>
    <t>Anpassungen an geänderte Anforderungen</t>
  </si>
  <si>
    <t>2022+2037</t>
  </si>
  <si>
    <t>zweijährlich</t>
  </si>
  <si>
    <t>jährlich</t>
  </si>
  <si>
    <t>bis 2027</t>
  </si>
  <si>
    <t>bis 2022+2037</t>
  </si>
  <si>
    <t>bis2022+2037</t>
  </si>
  <si>
    <t>bis2022</t>
  </si>
  <si>
    <t>bis 2037</t>
  </si>
  <si>
    <t>bis 2032</t>
  </si>
  <si>
    <t>bis 2022</t>
  </si>
  <si>
    <t>bis 2022+2032</t>
  </si>
  <si>
    <t>bis 2022+2027</t>
  </si>
  <si>
    <t xml:space="preserve">Stadion Nürnberg - Aufwand für Instandhaltung, Sanierung, Bauunterhaltung </t>
  </si>
  <si>
    <t>bis 2027+2037</t>
  </si>
  <si>
    <t>Sanierung in 5- Jahres-Blöcken</t>
  </si>
  <si>
    <t>teilw. 04-05</t>
  </si>
  <si>
    <t>Bearbeitet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</si>
</sst>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#,##0\ &quot;€&quot;"/>
    <numFmt numFmtId="165" formatCode="0.0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9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3" borderId="1" xfId="0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164" fontId="3" fillId="2" borderId="1" xfId="0" applyNumberFormat="1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textRotation="90"/>
    </xf>
    <xf numFmtId="0" fontId="6" fillId="3" borderId="1" xfId="0" applyFont="1" applyFill="1" applyBorder="1" applyAlignment="1">
      <alignment horizontal="center" textRotation="90" wrapText="1"/>
    </xf>
    <xf numFmtId="0" fontId="5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/>
    </xf>
    <xf numFmtId="0" fontId="10" fillId="5" borderId="1" xfId="0" applyFont="1" applyFill="1" applyBorder="1" applyAlignment="1">
      <alignment horizontal="center" vertical="center"/>
    </xf>
    <xf numFmtId="165" fontId="10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165" fontId="11" fillId="0" borderId="1" xfId="0" applyNumberFormat="1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49" fontId="10" fillId="0" borderId="1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left" vertical="center"/>
    </xf>
    <xf numFmtId="44" fontId="10" fillId="5" borderId="1" xfId="1" applyFont="1" applyFill="1" applyBorder="1" applyAlignment="1">
      <alignment horizontal="center" vertical="center"/>
    </xf>
    <xf numFmtId="44" fontId="10" fillId="0" borderId="0" xfId="0" applyNumberFormat="1" applyFont="1"/>
    <xf numFmtId="0" fontId="4" fillId="0" borderId="0" xfId="0" applyFont="1" applyAlignment="1">
      <alignment horizontal="center" vertical="top"/>
    </xf>
    <xf numFmtId="44" fontId="10" fillId="0" borderId="1" xfId="1" applyFont="1" applyBorder="1" applyAlignment="1">
      <alignment horizontal="center" vertical="center"/>
    </xf>
    <xf numFmtId="44" fontId="10" fillId="3" borderId="1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165" fontId="11" fillId="0" borderId="2" xfId="0" applyNumberFormat="1" applyFont="1" applyBorder="1" applyAlignment="1">
      <alignment horizontal="center" vertical="center"/>
    </xf>
    <xf numFmtId="165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6" borderId="2" xfId="0" applyFont="1" applyFill="1" applyBorder="1" applyAlignment="1">
      <alignment horizontal="center" vertical="center"/>
    </xf>
    <xf numFmtId="44" fontId="10" fillId="0" borderId="2" xfId="1" applyFont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left" vertical="center"/>
    </xf>
    <xf numFmtId="0" fontId="10" fillId="5" borderId="3" xfId="0" applyFont="1" applyFill="1" applyBorder="1" applyAlignment="1">
      <alignment horizontal="center" vertical="center"/>
    </xf>
    <xf numFmtId="165" fontId="10" fillId="5" borderId="3" xfId="0" applyNumberFormat="1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left" vertical="center"/>
    </xf>
    <xf numFmtId="44" fontId="10" fillId="5" borderId="3" xfId="1" applyFont="1" applyFill="1" applyBorder="1" applyAlignment="1">
      <alignment horizontal="center" vertical="center"/>
    </xf>
    <xf numFmtId="44" fontId="10" fillId="0" borderId="1" xfId="0" applyNumberFormat="1" applyFont="1" applyBorder="1"/>
    <xf numFmtId="0" fontId="10" fillId="0" borderId="1" xfId="0" applyFont="1" applyBorder="1"/>
    <xf numFmtId="0" fontId="7" fillId="3" borderId="4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textRotation="90"/>
    </xf>
    <xf numFmtId="0" fontId="5" fillId="3" borderId="3" xfId="0" applyFont="1" applyFill="1" applyBorder="1" applyAlignment="1">
      <alignment horizontal="center" vertical="center" textRotation="90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textRotation="90"/>
    </xf>
    <xf numFmtId="0" fontId="5" fillId="3" borderId="2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theme" Target="theme/theme1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calcChain" Target="calcChain.xml"></Relationship><Relationship Id="rId5" Type="http://schemas.openxmlformats.org/officeDocument/2006/relationships/sharedStrings" Target="sharedStrings.xml"></Relationship><Relationship Id="rId4" Type="http://schemas.openxmlformats.org/officeDocument/2006/relationships/styles" Target="styles.xml"></Relationship><Relationship Id="rId7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8"/>
  <sheetViews>
    <sheetView view="pageBreakPreview" zoomScale="60" zoomScaleNormal="70" workbookViewId="0">
      <selection activeCell="B16" sqref="B16"/>
    </sheetView>
  </sheetViews>
  <sheetFormatPr baseColWidth="10" defaultRowHeight="15"/>
  <cols>
    <col min="1" max="1" width="6.42578125" customWidth="1"/>
    <col min="2" max="2" width="44.42578125" bestFit="1" customWidth="1"/>
    <col min="3" max="3" width="11.42578125" style="10"/>
    <col min="4" max="4" width="62" style="15" customWidth="1"/>
    <col min="5" max="5" width="52.85546875" style="15" customWidth="1"/>
    <col min="6" max="6" width="20.5703125" style="10" bestFit="1" customWidth="1"/>
    <col min="7" max="7" width="24.7109375" style="10" customWidth="1"/>
    <col min="8" max="8" width="23.7109375" style="19" customWidth="1"/>
  </cols>
  <sheetData>
    <row r="1" spans="1:8" ht="33" customHeight="1">
      <c r="A1" s="6" t="s">
        <v>68</v>
      </c>
      <c r="B1" s="6" t="s">
        <v>0</v>
      </c>
      <c r="C1" s="5" t="s">
        <v>30</v>
      </c>
      <c r="D1" s="5" t="s">
        <v>31</v>
      </c>
      <c r="E1" s="5" t="s">
        <v>35</v>
      </c>
      <c r="F1" s="5" t="s">
        <v>32</v>
      </c>
      <c r="G1" s="5" t="s">
        <v>33</v>
      </c>
      <c r="H1" s="16" t="s">
        <v>34</v>
      </c>
    </row>
    <row r="2" spans="1:8">
      <c r="A2" s="4" t="s">
        <v>69</v>
      </c>
      <c r="B2" s="4" t="s">
        <v>1</v>
      </c>
      <c r="C2" s="8"/>
      <c r="D2" s="13"/>
      <c r="E2" s="13"/>
      <c r="F2" s="8"/>
      <c r="G2" s="8"/>
      <c r="H2" s="17"/>
    </row>
    <row r="3" spans="1:8" ht="30">
      <c r="A3" s="7">
        <v>1</v>
      </c>
      <c r="B3" s="11" t="s">
        <v>20</v>
      </c>
      <c r="C3" s="9" t="s">
        <v>36</v>
      </c>
      <c r="D3" s="1" t="s">
        <v>37</v>
      </c>
      <c r="E3" s="1" t="s">
        <v>45</v>
      </c>
      <c r="F3" s="2" t="s">
        <v>54</v>
      </c>
      <c r="G3" s="2" t="s">
        <v>59</v>
      </c>
      <c r="H3" s="18">
        <v>230000</v>
      </c>
    </row>
    <row r="4" spans="1:8" ht="60">
      <c r="A4" s="7">
        <v>2</v>
      </c>
      <c r="B4" s="11" t="s">
        <v>21</v>
      </c>
      <c r="C4" s="9" t="s">
        <v>36</v>
      </c>
      <c r="D4" s="1" t="s">
        <v>88</v>
      </c>
      <c r="E4" s="1" t="s">
        <v>46</v>
      </c>
      <c r="F4" s="9" t="s">
        <v>55</v>
      </c>
      <c r="G4" s="9" t="s">
        <v>60</v>
      </c>
      <c r="H4" s="18">
        <v>723000</v>
      </c>
    </row>
    <row r="5" spans="1:8" ht="30">
      <c r="A5" s="7">
        <v>3</v>
      </c>
      <c r="B5" s="11" t="s">
        <v>22</v>
      </c>
      <c r="C5" s="9">
        <v>1990</v>
      </c>
      <c r="D5" s="14" t="s">
        <v>38</v>
      </c>
      <c r="E5" s="1" t="s">
        <v>90</v>
      </c>
      <c r="F5" s="2" t="s">
        <v>56</v>
      </c>
      <c r="G5" s="9" t="s">
        <v>60</v>
      </c>
      <c r="H5" s="18">
        <v>250000</v>
      </c>
    </row>
    <row r="6" spans="1:8">
      <c r="A6" s="11"/>
      <c r="B6" s="11"/>
      <c r="C6" s="9"/>
      <c r="D6" s="14"/>
      <c r="E6" s="14"/>
      <c r="F6" s="9"/>
      <c r="G6" s="9"/>
      <c r="H6" s="18"/>
    </row>
    <row r="7" spans="1:8">
      <c r="A7" s="12" t="s">
        <v>70</v>
      </c>
      <c r="B7" s="12" t="s">
        <v>2</v>
      </c>
      <c r="C7" s="8"/>
      <c r="D7" s="13"/>
      <c r="E7" s="13"/>
      <c r="F7" s="8"/>
      <c r="G7" s="8"/>
      <c r="H7" s="17"/>
    </row>
    <row r="8" spans="1:8">
      <c r="A8" s="11"/>
      <c r="B8" s="11"/>
      <c r="C8" s="9"/>
      <c r="D8" s="14"/>
      <c r="E8" s="14"/>
      <c r="F8" s="9"/>
      <c r="G8" s="9"/>
      <c r="H8" s="18"/>
    </row>
    <row r="9" spans="1:8">
      <c r="A9" s="12" t="s">
        <v>71</v>
      </c>
      <c r="B9" s="12" t="s">
        <v>3</v>
      </c>
      <c r="C9" s="8"/>
      <c r="D9" s="13"/>
      <c r="E9" s="13"/>
      <c r="F9" s="8"/>
      <c r="G9" s="8"/>
      <c r="H9" s="17"/>
    </row>
    <row r="10" spans="1:8">
      <c r="A10" s="7">
        <v>1</v>
      </c>
      <c r="B10" s="11" t="s">
        <v>23</v>
      </c>
      <c r="C10" s="9" t="s">
        <v>42</v>
      </c>
      <c r="D10" s="14" t="s">
        <v>39</v>
      </c>
      <c r="E10" s="14" t="s">
        <v>47</v>
      </c>
      <c r="F10" s="9">
        <v>2016</v>
      </c>
      <c r="G10" s="9" t="s">
        <v>61</v>
      </c>
      <c r="H10" s="18">
        <v>150000</v>
      </c>
    </row>
    <row r="11" spans="1:8">
      <c r="A11" s="7"/>
      <c r="B11" s="11"/>
      <c r="C11" s="9"/>
      <c r="D11" s="14"/>
      <c r="E11" s="14"/>
      <c r="F11" s="9"/>
      <c r="G11" s="9"/>
      <c r="H11" s="18"/>
    </row>
    <row r="12" spans="1:8">
      <c r="A12" s="12" t="s">
        <v>72</v>
      </c>
      <c r="B12" s="12" t="s">
        <v>4</v>
      </c>
      <c r="C12" s="8"/>
      <c r="D12" s="13"/>
      <c r="E12" s="13"/>
      <c r="F12" s="8"/>
      <c r="G12" s="8"/>
      <c r="H12" s="17"/>
    </row>
    <row r="13" spans="1:8">
      <c r="A13" s="7">
        <v>1</v>
      </c>
      <c r="B13" s="11" t="s">
        <v>24</v>
      </c>
      <c r="C13" s="9">
        <v>1990</v>
      </c>
      <c r="D13" s="14" t="s">
        <v>40</v>
      </c>
      <c r="E13" s="14" t="s">
        <v>48</v>
      </c>
      <c r="F13" s="9" t="s">
        <v>57</v>
      </c>
      <c r="G13" s="9" t="s">
        <v>62</v>
      </c>
      <c r="H13" s="18" t="s">
        <v>67</v>
      </c>
    </row>
    <row r="14" spans="1:8">
      <c r="A14" s="7"/>
      <c r="B14" s="11"/>
      <c r="C14" s="9"/>
      <c r="D14" s="14"/>
      <c r="E14" s="14"/>
      <c r="F14" s="9"/>
      <c r="G14" s="9"/>
      <c r="H14" s="18"/>
    </row>
    <row r="15" spans="1:8">
      <c r="A15" s="12" t="s">
        <v>73</v>
      </c>
      <c r="B15" s="12" t="s">
        <v>5</v>
      </c>
      <c r="C15" s="8"/>
      <c r="D15" s="13"/>
      <c r="E15" s="13"/>
      <c r="F15" s="8"/>
      <c r="G15" s="8"/>
      <c r="H15" s="17"/>
    </row>
    <row r="16" spans="1:8" ht="63.6" customHeight="1">
      <c r="A16" s="7">
        <v>1</v>
      </c>
      <c r="B16" s="11" t="s">
        <v>25</v>
      </c>
      <c r="C16" s="9" t="s">
        <v>41</v>
      </c>
      <c r="D16" s="1" t="s">
        <v>92</v>
      </c>
      <c r="E16" s="1" t="s">
        <v>49</v>
      </c>
      <c r="F16" s="9" t="s">
        <v>57</v>
      </c>
      <c r="G16" s="2" t="s">
        <v>63</v>
      </c>
      <c r="H16" s="18" t="s">
        <v>55</v>
      </c>
    </row>
    <row r="17" spans="1:8">
      <c r="A17" s="7"/>
      <c r="B17" s="11"/>
      <c r="C17" s="9"/>
      <c r="D17" s="14"/>
      <c r="E17" s="14"/>
      <c r="F17" s="9"/>
      <c r="G17" s="9"/>
      <c r="H17" s="18"/>
    </row>
    <row r="18" spans="1:8">
      <c r="A18" s="12" t="s">
        <v>74</v>
      </c>
      <c r="B18" s="12" t="s">
        <v>6</v>
      </c>
      <c r="C18" s="8"/>
      <c r="D18" s="13"/>
      <c r="E18" s="13"/>
      <c r="F18" s="8"/>
      <c r="G18" s="8"/>
      <c r="H18" s="17"/>
    </row>
    <row r="19" spans="1:8">
      <c r="A19" s="11"/>
      <c r="B19" s="11"/>
      <c r="C19" s="9"/>
      <c r="D19" s="14"/>
      <c r="E19" s="14"/>
      <c r="F19" s="9"/>
      <c r="G19" s="9"/>
      <c r="H19" s="18"/>
    </row>
    <row r="20" spans="1:8">
      <c r="A20" s="12" t="s">
        <v>75</v>
      </c>
      <c r="B20" s="12" t="s">
        <v>7</v>
      </c>
      <c r="C20" s="8"/>
      <c r="D20" s="13"/>
      <c r="E20" s="13"/>
      <c r="F20" s="8"/>
      <c r="G20" s="8"/>
      <c r="H20" s="17"/>
    </row>
    <row r="21" spans="1:8">
      <c r="A21" s="11"/>
      <c r="B21" s="11"/>
      <c r="C21" s="9"/>
      <c r="D21" s="14"/>
      <c r="E21" s="14"/>
      <c r="F21" s="9"/>
      <c r="G21" s="9"/>
      <c r="H21" s="18"/>
    </row>
    <row r="22" spans="1:8">
      <c r="A22" s="12" t="s">
        <v>76</v>
      </c>
      <c r="B22" s="12" t="s">
        <v>8</v>
      </c>
      <c r="C22" s="8"/>
      <c r="D22" s="13"/>
      <c r="E22" s="13"/>
      <c r="F22" s="8"/>
      <c r="G22" s="8"/>
      <c r="H22" s="17"/>
    </row>
    <row r="23" spans="1:8">
      <c r="A23" s="11"/>
      <c r="B23" s="11"/>
      <c r="C23" s="9"/>
      <c r="D23" s="14"/>
      <c r="E23" s="14"/>
      <c r="F23" s="9"/>
      <c r="G23" s="9"/>
      <c r="H23" s="18"/>
    </row>
    <row r="24" spans="1:8">
      <c r="A24" s="12" t="s">
        <v>77</v>
      </c>
      <c r="B24" s="12" t="s">
        <v>9</v>
      </c>
      <c r="C24" s="8"/>
      <c r="D24" s="13"/>
      <c r="E24" s="13"/>
      <c r="F24" s="8"/>
      <c r="G24" s="8"/>
      <c r="H24" s="17"/>
    </row>
    <row r="25" spans="1:8">
      <c r="A25" s="11"/>
      <c r="B25" s="11"/>
      <c r="C25" s="9"/>
      <c r="D25" s="14"/>
      <c r="E25" s="14"/>
      <c r="F25" s="9"/>
      <c r="G25" s="9"/>
      <c r="H25" s="18"/>
    </row>
    <row r="26" spans="1:8">
      <c r="A26" s="12" t="s">
        <v>78</v>
      </c>
      <c r="B26" s="12" t="s">
        <v>10</v>
      </c>
      <c r="C26" s="8"/>
      <c r="D26" s="13"/>
      <c r="E26" s="13"/>
      <c r="F26" s="8"/>
      <c r="G26" s="8"/>
      <c r="H26" s="17"/>
    </row>
    <row r="27" spans="1:8" ht="30">
      <c r="A27" s="7">
        <v>1</v>
      </c>
      <c r="B27" s="11" t="s">
        <v>26</v>
      </c>
      <c r="C27" s="9">
        <v>2005</v>
      </c>
      <c r="D27" s="1" t="s">
        <v>89</v>
      </c>
      <c r="E27" s="14" t="s">
        <v>50</v>
      </c>
      <c r="F27" s="2" t="s">
        <v>58</v>
      </c>
      <c r="G27" s="9" t="s">
        <v>64</v>
      </c>
      <c r="H27" s="18">
        <v>300000</v>
      </c>
    </row>
    <row r="28" spans="1:8">
      <c r="A28" s="7"/>
      <c r="B28" s="11"/>
      <c r="C28" s="9"/>
      <c r="D28" s="14"/>
      <c r="E28" s="14"/>
      <c r="F28" s="9"/>
      <c r="G28" s="9"/>
      <c r="H28" s="18"/>
    </row>
    <row r="29" spans="1:8">
      <c r="A29" s="12" t="s">
        <v>79</v>
      </c>
      <c r="B29" s="12" t="s">
        <v>11</v>
      </c>
      <c r="C29" s="8"/>
      <c r="D29" s="13"/>
      <c r="E29" s="13"/>
      <c r="F29" s="8"/>
      <c r="G29" s="8"/>
      <c r="H29" s="17"/>
    </row>
    <row r="30" spans="1:8">
      <c r="A30" s="11"/>
      <c r="B30" s="11"/>
      <c r="C30" s="9"/>
      <c r="D30" s="14"/>
      <c r="E30" s="14"/>
      <c r="F30" s="9"/>
      <c r="G30" s="9"/>
      <c r="H30" s="18"/>
    </row>
    <row r="31" spans="1:8">
      <c r="A31" s="12" t="s">
        <v>80</v>
      </c>
      <c r="B31" s="12" t="s">
        <v>12</v>
      </c>
      <c r="C31" s="8"/>
      <c r="D31" s="13"/>
      <c r="E31" s="13"/>
      <c r="F31" s="8"/>
      <c r="G31" s="8"/>
      <c r="H31" s="17"/>
    </row>
    <row r="32" spans="1:8">
      <c r="A32" s="11"/>
      <c r="B32" s="11"/>
      <c r="C32" s="9"/>
      <c r="D32" s="14"/>
      <c r="E32" s="14"/>
      <c r="F32" s="9"/>
      <c r="G32" s="9"/>
      <c r="H32" s="18"/>
    </row>
    <row r="33" spans="1:8">
      <c r="A33" s="12" t="s">
        <v>81</v>
      </c>
      <c r="B33" s="12" t="s">
        <v>13</v>
      </c>
      <c r="C33" s="8"/>
      <c r="D33" s="13"/>
      <c r="E33" s="13"/>
      <c r="F33" s="8"/>
      <c r="G33" s="8"/>
      <c r="H33" s="17"/>
    </row>
    <row r="34" spans="1:8">
      <c r="A34" s="11"/>
      <c r="B34" s="11"/>
      <c r="C34" s="9"/>
      <c r="D34" s="14"/>
      <c r="E34" s="14"/>
      <c r="F34" s="9"/>
      <c r="G34" s="9"/>
      <c r="H34" s="18"/>
    </row>
    <row r="35" spans="1:8">
      <c r="A35" s="12" t="s">
        <v>82</v>
      </c>
      <c r="B35" s="12" t="s">
        <v>14</v>
      </c>
      <c r="C35" s="8"/>
      <c r="D35" s="13"/>
      <c r="E35" s="13"/>
      <c r="F35" s="8"/>
      <c r="G35" s="8"/>
      <c r="H35" s="17"/>
    </row>
    <row r="36" spans="1:8">
      <c r="A36" s="11"/>
      <c r="B36" s="11"/>
      <c r="C36" s="9"/>
      <c r="D36" s="14"/>
      <c r="E36" s="14"/>
      <c r="F36" s="9"/>
      <c r="G36" s="9"/>
      <c r="H36" s="18"/>
    </row>
    <row r="37" spans="1:8">
      <c r="A37" s="12" t="s">
        <v>83</v>
      </c>
      <c r="B37" s="12" t="s">
        <v>15</v>
      </c>
      <c r="C37" s="8"/>
      <c r="D37" s="13"/>
      <c r="E37" s="13"/>
      <c r="F37" s="8"/>
      <c r="G37" s="8"/>
      <c r="H37" s="17"/>
    </row>
    <row r="38" spans="1:8">
      <c r="A38" s="11"/>
      <c r="B38" s="11"/>
      <c r="C38" s="9"/>
      <c r="D38" s="14"/>
      <c r="E38" s="14"/>
      <c r="F38" s="9"/>
      <c r="G38" s="9"/>
      <c r="H38" s="18"/>
    </row>
    <row r="39" spans="1:8">
      <c r="A39" s="12" t="s">
        <v>84</v>
      </c>
      <c r="B39" s="12" t="s">
        <v>16</v>
      </c>
      <c r="C39" s="8"/>
      <c r="D39" s="13"/>
      <c r="E39" s="13"/>
      <c r="F39" s="8"/>
      <c r="G39" s="8"/>
      <c r="H39" s="17"/>
    </row>
    <row r="40" spans="1:8">
      <c r="A40" s="11"/>
      <c r="B40" s="11"/>
      <c r="C40" s="9"/>
      <c r="D40" s="14"/>
      <c r="E40" s="14"/>
      <c r="F40" s="9"/>
      <c r="G40" s="9"/>
      <c r="H40" s="18"/>
    </row>
    <row r="41" spans="1:8">
      <c r="A41" s="12" t="s">
        <v>85</v>
      </c>
      <c r="B41" s="12" t="s">
        <v>17</v>
      </c>
      <c r="C41" s="8"/>
      <c r="D41" s="13"/>
      <c r="E41" s="13"/>
      <c r="F41" s="8"/>
      <c r="G41" s="8"/>
      <c r="H41" s="17"/>
    </row>
    <row r="42" spans="1:8" ht="30">
      <c r="A42" s="7">
        <v>1</v>
      </c>
      <c r="B42" s="11" t="s">
        <v>27</v>
      </c>
      <c r="C42" s="9" t="s">
        <v>42</v>
      </c>
      <c r="D42" s="1" t="s">
        <v>43</v>
      </c>
      <c r="E42" s="1" t="s">
        <v>91</v>
      </c>
      <c r="F42" s="9" t="s">
        <v>57</v>
      </c>
      <c r="G42" s="9" t="s">
        <v>65</v>
      </c>
      <c r="H42" s="18" t="s">
        <v>64</v>
      </c>
    </row>
    <row r="43" spans="1:8" ht="45">
      <c r="A43" s="7">
        <v>2</v>
      </c>
      <c r="B43" s="11" t="s">
        <v>28</v>
      </c>
      <c r="C43" s="9">
        <v>2005</v>
      </c>
      <c r="D43" s="3" t="s">
        <v>44</v>
      </c>
      <c r="E43" s="14" t="s">
        <v>51</v>
      </c>
      <c r="F43" s="9">
        <v>2016</v>
      </c>
      <c r="G43" s="9" t="s">
        <v>66</v>
      </c>
      <c r="H43" s="18">
        <v>100000</v>
      </c>
    </row>
    <row r="44" spans="1:8">
      <c r="A44" s="7"/>
      <c r="B44" s="11"/>
      <c r="C44" s="9"/>
      <c r="D44" s="14"/>
      <c r="E44" s="14"/>
      <c r="F44" s="9"/>
      <c r="G44" s="9"/>
      <c r="H44" s="18"/>
    </row>
    <row r="45" spans="1:8">
      <c r="A45" s="12" t="s">
        <v>86</v>
      </c>
      <c r="B45" s="12" t="s">
        <v>18</v>
      </c>
      <c r="C45" s="8"/>
      <c r="D45" s="13"/>
      <c r="E45" s="13"/>
      <c r="F45" s="8"/>
      <c r="G45" s="8"/>
      <c r="H45" s="17"/>
    </row>
    <row r="46" spans="1:8" ht="30">
      <c r="A46" s="7">
        <v>1</v>
      </c>
      <c r="B46" s="11" t="s">
        <v>29</v>
      </c>
      <c r="C46" s="9">
        <v>2005</v>
      </c>
      <c r="D46" s="1" t="s">
        <v>52</v>
      </c>
      <c r="E46" s="1" t="s">
        <v>53</v>
      </c>
      <c r="F46" s="9">
        <v>2016</v>
      </c>
      <c r="G46" s="9" t="s">
        <v>65</v>
      </c>
      <c r="H46" s="18">
        <v>50000</v>
      </c>
    </row>
    <row r="47" spans="1:8">
      <c r="A47" s="7"/>
      <c r="B47" s="11"/>
      <c r="C47" s="9"/>
      <c r="D47" s="14"/>
      <c r="E47" s="14"/>
      <c r="F47" s="9"/>
      <c r="G47" s="9"/>
      <c r="H47" s="18"/>
    </row>
    <row r="48" spans="1:8">
      <c r="A48" s="12" t="s">
        <v>87</v>
      </c>
      <c r="B48" s="12" t="s">
        <v>19</v>
      </c>
      <c r="C48" s="8"/>
      <c r="D48" s="13"/>
      <c r="E48" s="13"/>
      <c r="F48" s="8"/>
      <c r="G48" s="8"/>
      <c r="H48" s="17"/>
    </row>
  </sheetData>
  <pageMargins left="0.7" right="0.7" top="0.78740157499999996" bottom="0.78740157499999996" header="0.3" footer="0.3"/>
  <pageSetup paperSize="8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114"/>
  <sheetViews>
    <sheetView tabSelected="1" view="pageLayout" zoomScaleNormal="100" workbookViewId="0">
      <selection activeCell="AO6" sqref="AO6"/>
    </sheetView>
  </sheetViews>
  <sheetFormatPr baseColWidth="10" defaultColWidth="11.42578125" defaultRowHeight="12"/>
  <cols>
    <col min="1" max="1" width="5.140625" style="21" customWidth="1"/>
    <col min="2" max="2" width="40.42578125" style="22" bestFit="1" customWidth="1"/>
    <col min="3" max="5" width="11.7109375" style="21" bestFit="1" customWidth="1"/>
    <col min="6" max="8" width="4" style="21" hidden="1" customWidth="1"/>
    <col min="9" max="9" width="4.85546875" style="21" hidden="1" customWidth="1"/>
    <col min="10" max="10" width="4.140625" style="21" hidden="1" customWidth="1"/>
    <col min="11" max="11" width="101.5703125" style="20" hidden="1" customWidth="1"/>
    <col min="12" max="12" width="12.85546875" style="21" hidden="1" customWidth="1"/>
    <col min="13" max="13" width="13.85546875" style="20" hidden="1" customWidth="1"/>
    <col min="14" max="14" width="9.42578125" style="20" hidden="1" customWidth="1"/>
    <col min="15" max="15" width="10.28515625" style="20" hidden="1" customWidth="1"/>
    <col min="16" max="16" width="9.42578125" style="20" hidden="1" customWidth="1"/>
    <col min="17" max="17" width="13.42578125" style="20" hidden="1" customWidth="1"/>
    <col min="18" max="18" width="13.85546875" style="20" hidden="1" customWidth="1"/>
    <col min="19" max="19" width="13.7109375" style="20" hidden="1" customWidth="1"/>
    <col min="20" max="22" width="15.140625" style="20" hidden="1" customWidth="1"/>
    <col min="23" max="23" width="14.7109375" style="20" hidden="1" customWidth="1"/>
    <col min="24" max="28" width="15.140625" style="20" hidden="1" customWidth="1"/>
    <col min="29" max="29" width="13.85546875" style="20" hidden="1" customWidth="1"/>
    <col min="30" max="30" width="13.7109375" style="20" hidden="1" customWidth="1"/>
    <col min="31" max="31" width="14" style="20" hidden="1" customWidth="1"/>
    <col min="32" max="32" width="15.140625" style="20" hidden="1" customWidth="1"/>
    <col min="33" max="33" width="14" style="20" hidden="1" customWidth="1"/>
    <col min="34" max="34" width="13.7109375" style="20" hidden="1" customWidth="1"/>
    <col min="35" max="35" width="13.42578125" style="20" hidden="1" customWidth="1"/>
    <col min="36" max="36" width="14.7109375" style="20" hidden="1" customWidth="1"/>
    <col min="37" max="37" width="13.7109375" style="20" hidden="1" customWidth="1"/>
    <col min="38" max="38" width="12.42578125" style="20" hidden="1" customWidth="1"/>
    <col min="39" max="39" width="15.7109375" style="20" hidden="1" customWidth="1"/>
    <col min="40" max="16384" width="11.42578125" style="20"/>
  </cols>
  <sheetData>
    <row r="1" spans="1:39" ht="42.75" customHeight="1">
      <c r="A1" s="67" t="s">
        <v>296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9"/>
    </row>
    <row r="2" spans="1:39" ht="22.5">
      <c r="A2" s="70" t="s">
        <v>93</v>
      </c>
      <c r="B2" s="72" t="s">
        <v>187</v>
      </c>
      <c r="C2" s="74" t="s">
        <v>94</v>
      </c>
      <c r="D2" s="74" t="s">
        <v>300</v>
      </c>
      <c r="E2" s="75" t="s">
        <v>298</v>
      </c>
      <c r="F2" s="77" t="s">
        <v>183</v>
      </c>
      <c r="G2" s="77"/>
      <c r="H2" s="77"/>
      <c r="I2" s="77"/>
      <c r="J2" s="77"/>
      <c r="K2" s="72" t="s">
        <v>35</v>
      </c>
      <c r="L2" s="78" t="s">
        <v>186</v>
      </c>
      <c r="M2" s="78" t="s">
        <v>185</v>
      </c>
      <c r="N2" s="23" t="s">
        <v>95</v>
      </c>
      <c r="O2" s="23" t="s">
        <v>96</v>
      </c>
      <c r="P2" s="23" t="s">
        <v>182</v>
      </c>
      <c r="Q2" s="23" t="s">
        <v>97</v>
      </c>
      <c r="R2" s="23" t="s">
        <v>98</v>
      </c>
    </row>
    <row r="3" spans="1:39" ht="30.75" customHeight="1">
      <c r="A3" s="71"/>
      <c r="B3" s="73"/>
      <c r="C3" s="74"/>
      <c r="D3" s="74"/>
      <c r="E3" s="76"/>
      <c r="F3" s="24" t="s">
        <v>180</v>
      </c>
      <c r="G3" s="24" t="s">
        <v>181</v>
      </c>
      <c r="H3" s="24" t="s">
        <v>99</v>
      </c>
      <c r="I3" s="25" t="s">
        <v>100</v>
      </c>
      <c r="J3" s="24" t="s">
        <v>101</v>
      </c>
      <c r="K3" s="73"/>
      <c r="L3" s="78"/>
      <c r="M3" s="78"/>
      <c r="N3" s="26" t="s">
        <v>102</v>
      </c>
      <c r="O3" s="26" t="s">
        <v>103</v>
      </c>
      <c r="P3" s="26" t="s">
        <v>104</v>
      </c>
      <c r="Q3" s="26" t="s">
        <v>149</v>
      </c>
      <c r="R3" s="26" t="s">
        <v>105</v>
      </c>
      <c r="S3" s="26">
        <v>1</v>
      </c>
      <c r="T3" s="26">
        <v>2</v>
      </c>
      <c r="U3" s="26">
        <v>3</v>
      </c>
      <c r="V3" s="26">
        <v>4</v>
      </c>
      <c r="W3" s="26">
        <v>5</v>
      </c>
      <c r="X3" s="26">
        <v>6</v>
      </c>
      <c r="Y3" s="26">
        <v>7</v>
      </c>
      <c r="Z3" s="26">
        <v>8</v>
      </c>
      <c r="AA3" s="26">
        <v>9</v>
      </c>
      <c r="AB3" s="26">
        <v>10</v>
      </c>
      <c r="AC3" s="26">
        <v>11</v>
      </c>
      <c r="AD3" s="26">
        <v>12</v>
      </c>
      <c r="AE3" s="26">
        <v>13</v>
      </c>
      <c r="AF3" s="26">
        <v>14</v>
      </c>
      <c r="AG3" s="26">
        <v>15</v>
      </c>
      <c r="AH3" s="26">
        <v>16</v>
      </c>
      <c r="AI3" s="26">
        <v>17</v>
      </c>
      <c r="AJ3" s="26">
        <v>18</v>
      </c>
      <c r="AK3" s="26">
        <v>19</v>
      </c>
      <c r="AL3" s="26">
        <v>20</v>
      </c>
      <c r="AM3" s="45" t="s">
        <v>189</v>
      </c>
    </row>
    <row r="4" spans="1:39" s="32" customFormat="1" ht="21" customHeight="1">
      <c r="A4" s="27" t="s">
        <v>69</v>
      </c>
      <c r="B4" s="28" t="s">
        <v>1</v>
      </c>
      <c r="C4" s="29"/>
      <c r="D4" s="29"/>
      <c r="E4" s="29"/>
      <c r="F4" s="30"/>
      <c r="G4" s="30"/>
      <c r="H4" s="30"/>
      <c r="I4" s="30"/>
      <c r="J4" s="30"/>
      <c r="K4" s="31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</row>
    <row r="5" spans="1:39" s="32" customFormat="1" ht="16.5" customHeight="1">
      <c r="A5" s="33">
        <v>1</v>
      </c>
      <c r="B5" s="34" t="s">
        <v>184</v>
      </c>
      <c r="C5" s="33" t="s">
        <v>138</v>
      </c>
      <c r="D5" s="33" t="s">
        <v>141</v>
      </c>
      <c r="E5" s="33" t="s">
        <v>287</v>
      </c>
      <c r="F5" s="35">
        <v>2</v>
      </c>
      <c r="G5" s="35">
        <v>1.5</v>
      </c>
      <c r="H5" s="35">
        <v>2</v>
      </c>
      <c r="I5" s="36">
        <v>2</v>
      </c>
      <c r="J5" s="36">
        <v>3</v>
      </c>
      <c r="K5" s="34" t="s">
        <v>237</v>
      </c>
      <c r="L5" s="33" t="s">
        <v>190</v>
      </c>
      <c r="M5" s="41" t="s">
        <v>144</v>
      </c>
      <c r="N5" s="33">
        <v>0.5</v>
      </c>
      <c r="O5" s="33">
        <v>0.05</v>
      </c>
      <c r="P5" s="33">
        <v>0.1</v>
      </c>
      <c r="Q5" s="41">
        <v>0.15</v>
      </c>
      <c r="R5" s="33"/>
      <c r="S5" s="46"/>
      <c r="T5" s="46"/>
      <c r="U5" s="46"/>
      <c r="V5" s="46"/>
      <c r="W5" s="46"/>
      <c r="X5" s="46">
        <v>600000</v>
      </c>
      <c r="Y5" s="46"/>
      <c r="Z5" s="46"/>
      <c r="AA5" s="46"/>
      <c r="AB5" s="46" t="s">
        <v>187</v>
      </c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4" t="e">
        <f>SUM(S5:AL5)-#REF!</f>
        <v>#REF!</v>
      </c>
    </row>
    <row r="6" spans="1:39" s="32" customFormat="1" ht="16.5" customHeight="1">
      <c r="A6" s="33">
        <v>2</v>
      </c>
      <c r="B6" s="34" t="s">
        <v>106</v>
      </c>
      <c r="C6" s="33" t="s">
        <v>139</v>
      </c>
      <c r="D6" s="33" t="s">
        <v>144</v>
      </c>
      <c r="E6" s="33" t="s">
        <v>288</v>
      </c>
      <c r="F6" s="35">
        <v>2.5</v>
      </c>
      <c r="G6" s="35">
        <v>1.5</v>
      </c>
      <c r="H6" s="35">
        <v>2.5</v>
      </c>
      <c r="I6" s="36">
        <v>2.5</v>
      </c>
      <c r="J6" s="36">
        <v>3</v>
      </c>
      <c r="K6" s="38" t="s">
        <v>238</v>
      </c>
      <c r="L6" s="33" t="s">
        <v>191</v>
      </c>
      <c r="M6" s="41" t="s">
        <v>192</v>
      </c>
      <c r="N6" s="33"/>
      <c r="O6" s="33">
        <v>0.05</v>
      </c>
      <c r="P6" s="33">
        <v>0.1</v>
      </c>
      <c r="Q6" s="41">
        <v>0.15</v>
      </c>
      <c r="R6" s="33">
        <v>15</v>
      </c>
      <c r="S6" s="46"/>
      <c r="T6" s="46"/>
      <c r="U6" s="46">
        <v>57000</v>
      </c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>
        <v>57000</v>
      </c>
      <c r="AK6" s="46"/>
      <c r="AL6" s="46"/>
      <c r="AM6" s="44" t="e">
        <f>SUM(S6:AL6)-#REF!</f>
        <v>#REF!</v>
      </c>
    </row>
    <row r="7" spans="1:39" s="32" customFormat="1" ht="16.5" customHeight="1">
      <c r="A7" s="33">
        <v>3</v>
      </c>
      <c r="B7" s="34" t="s">
        <v>107</v>
      </c>
      <c r="C7" s="33">
        <v>1990</v>
      </c>
      <c r="D7" s="33" t="s">
        <v>144</v>
      </c>
      <c r="E7" s="33" t="s">
        <v>289</v>
      </c>
      <c r="F7" s="35">
        <v>2</v>
      </c>
      <c r="G7" s="35">
        <v>2</v>
      </c>
      <c r="H7" s="35">
        <v>2.5</v>
      </c>
      <c r="I7" s="36">
        <v>2.5</v>
      </c>
      <c r="J7" s="36">
        <v>2</v>
      </c>
      <c r="K7" s="34" t="s">
        <v>239</v>
      </c>
      <c r="L7" s="33">
        <v>2025</v>
      </c>
      <c r="M7" s="41" t="s">
        <v>192</v>
      </c>
      <c r="N7" s="33">
        <v>0.1</v>
      </c>
      <c r="O7" s="33">
        <v>0.3</v>
      </c>
      <c r="P7" s="33">
        <v>0.3</v>
      </c>
      <c r="Q7" s="41">
        <v>0.6</v>
      </c>
      <c r="R7" s="33"/>
      <c r="S7" s="46"/>
      <c r="T7" s="46"/>
      <c r="U7" s="46">
        <v>500000</v>
      </c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>
        <v>100000</v>
      </c>
      <c r="AK7" s="46"/>
      <c r="AL7" s="46"/>
      <c r="AM7" s="44" t="e">
        <f>SUM(S7:AL7)-#REF!</f>
        <v>#REF!</v>
      </c>
    </row>
    <row r="8" spans="1:39" s="32" customFormat="1" ht="16.5" customHeight="1">
      <c r="A8" s="33" t="s">
        <v>193</v>
      </c>
      <c r="B8" s="34" t="s">
        <v>218</v>
      </c>
      <c r="C8" s="33">
        <v>1990</v>
      </c>
      <c r="D8" s="33" t="s">
        <v>144</v>
      </c>
      <c r="E8" s="33" t="s">
        <v>290</v>
      </c>
      <c r="F8" s="35">
        <v>1.5</v>
      </c>
      <c r="G8" s="35">
        <v>1.5</v>
      </c>
      <c r="H8" s="35">
        <v>2</v>
      </c>
      <c r="I8" s="36">
        <v>2</v>
      </c>
      <c r="J8" s="36">
        <v>2</v>
      </c>
      <c r="K8" s="34" t="s">
        <v>240</v>
      </c>
      <c r="L8" s="33" t="s">
        <v>147</v>
      </c>
      <c r="M8" s="41" t="s">
        <v>192</v>
      </c>
      <c r="N8" s="33">
        <v>0.3</v>
      </c>
      <c r="O8" s="33">
        <v>0.1</v>
      </c>
      <c r="P8" s="33">
        <v>0.2</v>
      </c>
      <c r="Q8" s="41">
        <v>0.3</v>
      </c>
      <c r="R8" s="33"/>
      <c r="S8" s="46"/>
      <c r="T8" s="46">
        <v>400000</v>
      </c>
      <c r="U8" s="46" t="s">
        <v>187</v>
      </c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4" t="e">
        <f>SUM(S8:AL8)-#REF!</f>
        <v>#REF!</v>
      </c>
    </row>
    <row r="9" spans="1:39" s="32" customFormat="1" ht="16.5" customHeight="1">
      <c r="A9" s="33" t="s">
        <v>194</v>
      </c>
      <c r="B9" s="34" t="s">
        <v>219</v>
      </c>
      <c r="C9" s="33">
        <v>1990</v>
      </c>
      <c r="D9" s="33"/>
      <c r="E9" s="33" t="s">
        <v>291</v>
      </c>
      <c r="F9" s="35"/>
      <c r="G9" s="35"/>
      <c r="H9" s="35"/>
      <c r="I9" s="36"/>
      <c r="J9" s="36"/>
      <c r="K9" s="34" t="s">
        <v>244</v>
      </c>
      <c r="L9" s="33"/>
      <c r="M9" s="41" t="s">
        <v>192</v>
      </c>
      <c r="N9" s="33"/>
      <c r="O9" s="33"/>
      <c r="P9" s="33"/>
      <c r="Q9" s="41"/>
      <c r="R9" s="33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 t="s">
        <v>187</v>
      </c>
      <c r="AK9" s="46">
        <v>230000</v>
      </c>
      <c r="AL9" s="46"/>
      <c r="AM9" s="44" t="e">
        <f>SUM(S9:AL9)-#REF!</f>
        <v>#REF!</v>
      </c>
    </row>
    <row r="10" spans="1:39" s="32" customFormat="1" ht="16.5" customHeight="1">
      <c r="A10" s="33">
        <v>5</v>
      </c>
      <c r="B10" s="34" t="s">
        <v>220</v>
      </c>
      <c r="C10" s="33" t="s">
        <v>140</v>
      </c>
      <c r="D10" s="33" t="s">
        <v>144</v>
      </c>
      <c r="E10" s="33" t="s">
        <v>288</v>
      </c>
      <c r="F10" s="35">
        <v>2</v>
      </c>
      <c r="G10" s="35">
        <v>3.5</v>
      </c>
      <c r="H10" s="35">
        <v>2</v>
      </c>
      <c r="I10" s="36">
        <v>3.5</v>
      </c>
      <c r="J10" s="36">
        <v>2</v>
      </c>
      <c r="K10" s="34" t="s">
        <v>241</v>
      </c>
      <c r="L10" s="33">
        <v>2015</v>
      </c>
      <c r="M10" s="41" t="s">
        <v>188</v>
      </c>
      <c r="N10" s="33">
        <v>0.1</v>
      </c>
      <c r="O10" s="33">
        <v>0.2</v>
      </c>
      <c r="P10" s="33">
        <v>0.4</v>
      </c>
      <c r="Q10" s="41">
        <v>0.6</v>
      </c>
      <c r="R10" s="33"/>
      <c r="S10" s="46"/>
      <c r="T10" s="46"/>
      <c r="U10" s="46" t="s">
        <v>187</v>
      </c>
      <c r="V10" s="46"/>
      <c r="W10" s="46">
        <v>50000</v>
      </c>
      <c r="X10" s="46"/>
      <c r="Y10" s="46"/>
      <c r="Z10" s="46"/>
      <c r="AA10" s="46"/>
      <c r="AB10" s="46"/>
      <c r="AC10" s="46"/>
      <c r="AD10" s="46"/>
      <c r="AE10" s="46"/>
      <c r="AF10" s="46"/>
      <c r="AG10" s="46" t="s">
        <v>187</v>
      </c>
      <c r="AH10" s="46"/>
      <c r="AI10" s="46"/>
      <c r="AJ10" s="46"/>
      <c r="AK10" s="46"/>
      <c r="AL10" s="46">
        <v>100000</v>
      </c>
      <c r="AM10" s="44" t="e">
        <f>SUM(S10:AL10)-#REF!</f>
        <v>#REF!</v>
      </c>
    </row>
    <row r="11" spans="1:39" s="32" customFormat="1" ht="16.5" customHeight="1">
      <c r="A11" s="33">
        <v>6</v>
      </c>
      <c r="B11" s="34" t="s">
        <v>221</v>
      </c>
      <c r="C11" s="33" t="s">
        <v>141</v>
      </c>
      <c r="D11" s="33" t="s">
        <v>144</v>
      </c>
      <c r="E11" s="33" t="s">
        <v>288</v>
      </c>
      <c r="F11" s="35">
        <v>2</v>
      </c>
      <c r="G11" s="35">
        <v>2</v>
      </c>
      <c r="H11" s="35">
        <v>2.5</v>
      </c>
      <c r="I11" s="36">
        <v>2.5</v>
      </c>
      <c r="J11" s="36">
        <v>2</v>
      </c>
      <c r="K11" s="34" t="s">
        <v>242</v>
      </c>
      <c r="L11" s="33">
        <v>2020</v>
      </c>
      <c r="M11" s="41"/>
      <c r="N11" s="33">
        <v>0.1</v>
      </c>
      <c r="O11" s="33">
        <v>0.2</v>
      </c>
      <c r="P11" s="33">
        <v>0.4</v>
      </c>
      <c r="Q11" s="41">
        <v>0.6</v>
      </c>
      <c r="R11" s="33"/>
      <c r="S11" s="46"/>
      <c r="T11" s="46">
        <v>50000</v>
      </c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>
        <v>35000</v>
      </c>
      <c r="AI11" s="46"/>
      <c r="AJ11" s="46"/>
      <c r="AK11" s="46"/>
      <c r="AL11" s="46"/>
      <c r="AM11" s="44" t="e">
        <f>SUM(S11:AL11)-#REF!</f>
        <v>#REF!</v>
      </c>
    </row>
    <row r="12" spans="1:39" s="32" customFormat="1" ht="16.5" customHeight="1">
      <c r="A12" s="33">
        <v>7</v>
      </c>
      <c r="B12" s="34" t="s">
        <v>108</v>
      </c>
      <c r="C12" s="33" t="s">
        <v>141</v>
      </c>
      <c r="D12" s="33" t="s">
        <v>144</v>
      </c>
      <c r="E12" s="33" t="s">
        <v>292</v>
      </c>
      <c r="F12" s="35">
        <v>3</v>
      </c>
      <c r="G12" s="35">
        <v>2</v>
      </c>
      <c r="H12" s="35">
        <v>3.5</v>
      </c>
      <c r="I12" s="36">
        <v>3.5</v>
      </c>
      <c r="J12" s="36">
        <v>1.5</v>
      </c>
      <c r="K12" s="34" t="s">
        <v>243</v>
      </c>
      <c r="L12" s="33" t="s">
        <v>148</v>
      </c>
      <c r="M12" s="41"/>
      <c r="N12" s="33">
        <v>0.1</v>
      </c>
      <c r="O12" s="33">
        <v>0.2</v>
      </c>
      <c r="P12" s="33">
        <v>0.4</v>
      </c>
      <c r="Q12" s="41">
        <v>0.6</v>
      </c>
      <c r="R12" s="33"/>
      <c r="S12" s="46"/>
      <c r="T12" s="46"/>
      <c r="U12" s="46"/>
      <c r="V12" s="46"/>
      <c r="W12" s="46"/>
      <c r="X12" s="46"/>
      <c r="Y12" s="46"/>
      <c r="Z12" s="46"/>
      <c r="AA12" s="46"/>
      <c r="AB12" s="46" t="s">
        <v>187</v>
      </c>
      <c r="AC12" s="46"/>
      <c r="AD12" s="46">
        <v>50000</v>
      </c>
      <c r="AE12" s="46"/>
      <c r="AF12" s="46"/>
      <c r="AG12" s="46"/>
      <c r="AH12" s="46"/>
      <c r="AI12" s="46"/>
      <c r="AJ12" s="46"/>
      <c r="AK12" s="46"/>
      <c r="AL12" s="46"/>
      <c r="AM12" s="44" t="e">
        <f>SUM(S12:AL12)-#REF!</f>
        <v>#REF!</v>
      </c>
    </row>
    <row r="13" spans="1:39" s="32" customFormat="1" ht="21" customHeight="1">
      <c r="A13" s="27" t="s">
        <v>70</v>
      </c>
      <c r="B13" s="28" t="s">
        <v>109</v>
      </c>
      <c r="C13" s="29"/>
      <c r="D13" s="29"/>
      <c r="E13" s="29"/>
      <c r="F13" s="30"/>
      <c r="G13" s="30"/>
      <c r="H13" s="30"/>
      <c r="I13" s="30"/>
      <c r="J13" s="30"/>
      <c r="K13" s="42"/>
      <c r="L13" s="29"/>
      <c r="M13" s="29"/>
      <c r="N13" s="29"/>
      <c r="O13" s="29"/>
      <c r="P13" s="29"/>
      <c r="Q13" s="29"/>
      <c r="R13" s="29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4" t="e">
        <f>SUM(S13:AL13)-#REF!</f>
        <v>#REF!</v>
      </c>
    </row>
    <row r="14" spans="1:39" s="32" customFormat="1" ht="16.5" customHeight="1">
      <c r="A14" s="33">
        <v>1</v>
      </c>
      <c r="B14" s="34" t="s">
        <v>113</v>
      </c>
      <c r="C14" s="33" t="s">
        <v>140</v>
      </c>
      <c r="D14" s="33" t="s">
        <v>144</v>
      </c>
      <c r="E14" s="33" t="s">
        <v>288</v>
      </c>
      <c r="F14" s="35">
        <v>2</v>
      </c>
      <c r="G14" s="35">
        <v>1.5</v>
      </c>
      <c r="H14" s="35">
        <v>2.5</v>
      </c>
      <c r="I14" s="36">
        <v>2.5</v>
      </c>
      <c r="J14" s="36">
        <v>3</v>
      </c>
      <c r="K14" s="38" t="s">
        <v>238</v>
      </c>
      <c r="L14" s="33" t="s">
        <v>147</v>
      </c>
      <c r="M14" s="41"/>
      <c r="N14" s="33">
        <v>0.05</v>
      </c>
      <c r="O14" s="33">
        <v>0.1</v>
      </c>
      <c r="P14" s="33">
        <v>0.1</v>
      </c>
      <c r="Q14" s="41">
        <v>0.2</v>
      </c>
      <c r="R14" s="33">
        <v>8</v>
      </c>
      <c r="S14" s="46"/>
      <c r="T14" s="46">
        <v>17000</v>
      </c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>
        <v>17000</v>
      </c>
      <c r="AJ14" s="46"/>
      <c r="AK14" s="46"/>
      <c r="AL14" s="46"/>
      <c r="AM14" s="44" t="e">
        <f>SUM(S14:AL14)-#REF!</f>
        <v>#REF!</v>
      </c>
    </row>
    <row r="15" spans="1:39" s="32" customFormat="1" ht="16.5" customHeight="1">
      <c r="A15" s="33">
        <v>2</v>
      </c>
      <c r="B15" s="34" t="s">
        <v>222</v>
      </c>
      <c r="C15" s="33" t="s">
        <v>141</v>
      </c>
      <c r="D15" s="33" t="s">
        <v>144</v>
      </c>
      <c r="E15" s="33" t="s">
        <v>293</v>
      </c>
      <c r="F15" s="35">
        <v>1.5</v>
      </c>
      <c r="G15" s="35">
        <v>1.5</v>
      </c>
      <c r="H15" s="35">
        <v>2</v>
      </c>
      <c r="I15" s="36">
        <v>2</v>
      </c>
      <c r="J15" s="36">
        <v>2</v>
      </c>
      <c r="K15" s="34" t="s">
        <v>246</v>
      </c>
      <c r="L15" s="33">
        <v>2025</v>
      </c>
      <c r="M15" s="41"/>
      <c r="N15" s="33">
        <v>0.05</v>
      </c>
      <c r="O15" s="33">
        <v>0.1</v>
      </c>
      <c r="P15" s="33">
        <v>0.1</v>
      </c>
      <c r="Q15" s="41">
        <v>0.2</v>
      </c>
      <c r="R15" s="33"/>
      <c r="S15" s="46"/>
      <c r="T15" s="46"/>
      <c r="U15" s="46"/>
      <c r="V15" s="46"/>
      <c r="W15" s="46">
        <v>25000</v>
      </c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4" t="e">
        <f>SUM(S15:AL15)-#REF!</f>
        <v>#REF!</v>
      </c>
    </row>
    <row r="16" spans="1:39" s="32" customFormat="1" ht="16.5" customHeight="1">
      <c r="A16" s="33" t="s">
        <v>194</v>
      </c>
      <c r="B16" s="34" t="s">
        <v>223</v>
      </c>
      <c r="C16" s="33">
        <v>1990</v>
      </c>
      <c r="D16" s="33"/>
      <c r="E16" s="33" t="s">
        <v>291</v>
      </c>
      <c r="F16" s="35"/>
      <c r="G16" s="35"/>
      <c r="H16" s="35"/>
      <c r="I16" s="36"/>
      <c r="J16" s="36"/>
      <c r="K16" s="34" t="s">
        <v>247</v>
      </c>
      <c r="L16" s="33"/>
      <c r="M16" s="41" t="s">
        <v>192</v>
      </c>
      <c r="N16" s="33"/>
      <c r="O16" s="33"/>
      <c r="P16" s="33"/>
      <c r="Q16" s="41"/>
      <c r="R16" s="33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>
        <v>120000</v>
      </c>
      <c r="AL16" s="46"/>
      <c r="AM16" s="44" t="e">
        <f>SUM(S16:AL16)-#REF!</f>
        <v>#REF!</v>
      </c>
    </row>
    <row r="17" spans="1:39" s="32" customFormat="1" ht="16.5" customHeight="1">
      <c r="A17" s="33">
        <v>5</v>
      </c>
      <c r="B17" s="34" t="s">
        <v>110</v>
      </c>
      <c r="C17" s="33" t="s">
        <v>141</v>
      </c>
      <c r="D17" s="33" t="s">
        <v>144</v>
      </c>
      <c r="E17" s="33" t="s">
        <v>285</v>
      </c>
      <c r="F17" s="35">
        <v>1.5</v>
      </c>
      <c r="G17" s="35">
        <v>1.5</v>
      </c>
      <c r="H17" s="35">
        <v>2</v>
      </c>
      <c r="I17" s="36">
        <v>2</v>
      </c>
      <c r="J17" s="36">
        <v>1.5</v>
      </c>
      <c r="K17" s="34" t="s">
        <v>245</v>
      </c>
      <c r="L17" s="33">
        <v>2025</v>
      </c>
      <c r="M17" s="41" t="s">
        <v>192</v>
      </c>
      <c r="N17" s="33">
        <v>0.05</v>
      </c>
      <c r="O17" s="33">
        <v>0.1</v>
      </c>
      <c r="P17" s="33">
        <v>0.1</v>
      </c>
      <c r="Q17" s="41">
        <v>0.2</v>
      </c>
      <c r="R17" s="33"/>
      <c r="S17" s="46">
        <v>10000</v>
      </c>
      <c r="T17" s="46" t="s">
        <v>187</v>
      </c>
      <c r="U17" s="46">
        <f>S17</f>
        <v>10000</v>
      </c>
      <c r="V17" s="46"/>
      <c r="W17" s="46">
        <f>U17</f>
        <v>10000</v>
      </c>
      <c r="X17" s="46"/>
      <c r="Y17" s="46">
        <f>W17</f>
        <v>10000</v>
      </c>
      <c r="Z17" s="46"/>
      <c r="AA17" s="46">
        <f>Y17</f>
        <v>10000</v>
      </c>
      <c r="AB17" s="46"/>
      <c r="AC17" s="46">
        <f>AA17</f>
        <v>10000</v>
      </c>
      <c r="AD17" s="46"/>
      <c r="AE17" s="46">
        <f>AC17</f>
        <v>10000</v>
      </c>
      <c r="AF17" s="46"/>
      <c r="AG17" s="46">
        <f>AE17</f>
        <v>10000</v>
      </c>
      <c r="AH17" s="46"/>
      <c r="AI17" s="46">
        <f>AG17</f>
        <v>10000</v>
      </c>
      <c r="AJ17" s="46"/>
      <c r="AK17" s="46">
        <f>AI17</f>
        <v>10000</v>
      </c>
      <c r="AL17" s="46"/>
      <c r="AM17" s="44" t="e">
        <f>SUM(S17:AL17)-#REF!</f>
        <v>#REF!</v>
      </c>
    </row>
    <row r="18" spans="1:39" s="32" customFormat="1" ht="16.5" customHeight="1">
      <c r="A18" s="33">
        <v>6</v>
      </c>
      <c r="B18" s="34" t="s">
        <v>111</v>
      </c>
      <c r="C18" s="33" t="s">
        <v>141</v>
      </c>
      <c r="D18" s="33" t="s">
        <v>144</v>
      </c>
      <c r="E18" s="33" t="s">
        <v>294</v>
      </c>
      <c r="F18" s="35">
        <v>1.5</v>
      </c>
      <c r="G18" s="35">
        <v>1.5</v>
      </c>
      <c r="H18" s="35">
        <v>2</v>
      </c>
      <c r="I18" s="36">
        <v>2</v>
      </c>
      <c r="J18" s="36">
        <v>2</v>
      </c>
      <c r="K18" s="34" t="s">
        <v>145</v>
      </c>
      <c r="L18" s="33">
        <v>2025</v>
      </c>
      <c r="M18" s="41" t="s">
        <v>195</v>
      </c>
      <c r="N18" s="33">
        <v>0.05</v>
      </c>
      <c r="O18" s="33">
        <v>0.2</v>
      </c>
      <c r="P18" s="33">
        <v>0.2</v>
      </c>
      <c r="Q18" s="41">
        <v>0.4</v>
      </c>
      <c r="R18" s="33"/>
      <c r="S18" s="46"/>
      <c r="T18" s="46"/>
      <c r="U18" s="46"/>
      <c r="V18" s="46">
        <v>200000</v>
      </c>
      <c r="W18" s="46"/>
      <c r="X18" s="46"/>
      <c r="Y18" s="46"/>
      <c r="Z18" s="46"/>
      <c r="AA18" s="46"/>
      <c r="AB18" s="46"/>
      <c r="AC18" s="46"/>
      <c r="AD18" s="46"/>
      <c r="AE18" s="46"/>
      <c r="AF18" s="46">
        <v>200000</v>
      </c>
      <c r="AG18" s="46"/>
      <c r="AH18" s="46"/>
      <c r="AI18" s="46"/>
      <c r="AJ18" s="46"/>
      <c r="AK18" s="46"/>
      <c r="AL18" s="46"/>
      <c r="AM18" s="44" t="e">
        <f>SUM(S18:AL18)-#REF!</f>
        <v>#REF!</v>
      </c>
    </row>
    <row r="19" spans="1:39" s="32" customFormat="1" ht="21" customHeight="1">
      <c r="A19" s="27" t="s">
        <v>71</v>
      </c>
      <c r="B19" s="28" t="s">
        <v>112</v>
      </c>
      <c r="C19" s="29"/>
      <c r="D19" s="29"/>
      <c r="E19" s="29"/>
      <c r="F19" s="30"/>
      <c r="G19" s="30"/>
      <c r="H19" s="30"/>
      <c r="I19" s="30"/>
      <c r="J19" s="30"/>
      <c r="K19" s="42"/>
      <c r="L19" s="29"/>
      <c r="M19" s="29"/>
      <c r="N19" s="29"/>
      <c r="O19" s="29"/>
      <c r="P19" s="29"/>
      <c r="Q19" s="29"/>
      <c r="R19" s="29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4" t="e">
        <f>SUM(S19:AL19)-#REF!</f>
        <v>#REF!</v>
      </c>
    </row>
    <row r="20" spans="1:39" s="32" customFormat="1" ht="16.5" customHeight="1">
      <c r="A20" s="33">
        <v>1</v>
      </c>
      <c r="B20" s="34" t="s">
        <v>113</v>
      </c>
      <c r="C20" s="33" t="s">
        <v>140</v>
      </c>
      <c r="D20" s="33" t="s">
        <v>144</v>
      </c>
      <c r="E20" s="33" t="s">
        <v>288</v>
      </c>
      <c r="F20" s="35">
        <v>3</v>
      </c>
      <c r="G20" s="35">
        <v>1.5</v>
      </c>
      <c r="H20" s="35">
        <v>3</v>
      </c>
      <c r="I20" s="36">
        <v>3</v>
      </c>
      <c r="J20" s="36">
        <v>3</v>
      </c>
      <c r="K20" s="34" t="str">
        <f>K14</f>
        <v>Sanierung Fertigteilfugen, alle 15 Jahre, 0,5 m Fuge/qm</v>
      </c>
      <c r="L20" s="33" t="s">
        <v>147</v>
      </c>
      <c r="M20" s="41" t="s">
        <v>192</v>
      </c>
      <c r="N20" s="33">
        <v>0.05</v>
      </c>
      <c r="O20" s="33">
        <v>0.1</v>
      </c>
      <c r="P20" s="33">
        <v>0.2</v>
      </c>
      <c r="Q20" s="41">
        <v>0.3</v>
      </c>
      <c r="R20" s="33">
        <v>9</v>
      </c>
      <c r="S20" s="46"/>
      <c r="T20" s="46">
        <v>17000</v>
      </c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>
        <v>17000</v>
      </c>
      <c r="AJ20" s="46"/>
      <c r="AK20" s="46"/>
      <c r="AL20" s="46"/>
      <c r="AM20" s="44" t="e">
        <f>SUM(S20:AL20)-#REF!</f>
        <v>#REF!</v>
      </c>
    </row>
    <row r="21" spans="1:39" s="32" customFormat="1" ht="16.5" customHeight="1">
      <c r="A21" s="33">
        <v>2</v>
      </c>
      <c r="B21" s="34" t="s">
        <v>107</v>
      </c>
      <c r="C21" s="33" t="s">
        <v>141</v>
      </c>
      <c r="D21" s="33" t="s">
        <v>144</v>
      </c>
      <c r="E21" s="33" t="s">
        <v>293</v>
      </c>
      <c r="F21" s="35">
        <v>1.5</v>
      </c>
      <c r="G21" s="35">
        <v>1.5</v>
      </c>
      <c r="H21" s="35">
        <v>2</v>
      </c>
      <c r="I21" s="36">
        <v>2</v>
      </c>
      <c r="J21" s="36">
        <v>2</v>
      </c>
      <c r="K21" s="34" t="str">
        <f>K15</f>
        <v>optische Sanierung</v>
      </c>
      <c r="L21" s="33">
        <v>2025</v>
      </c>
      <c r="M21" s="41" t="s">
        <v>192</v>
      </c>
      <c r="N21" s="33">
        <v>0.05</v>
      </c>
      <c r="O21" s="33">
        <v>0.2</v>
      </c>
      <c r="P21" s="33">
        <v>0.3</v>
      </c>
      <c r="Q21" s="41">
        <v>0.5</v>
      </c>
      <c r="R21" s="33"/>
      <c r="S21" s="46"/>
      <c r="T21" s="46"/>
      <c r="U21" s="46" t="s">
        <v>187</v>
      </c>
      <c r="V21" s="46"/>
      <c r="W21" s="46">
        <v>25000</v>
      </c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 t="s">
        <v>187</v>
      </c>
      <c r="AK21" s="46"/>
      <c r="AL21" s="46"/>
      <c r="AM21" s="44" t="e">
        <f>SUM(S21:AL21)-#REF!</f>
        <v>#REF!</v>
      </c>
    </row>
    <row r="22" spans="1:39" s="32" customFormat="1" ht="16.5" customHeight="1">
      <c r="A22" s="33">
        <v>3</v>
      </c>
      <c r="B22" s="34" t="s">
        <v>223</v>
      </c>
      <c r="C22" s="33">
        <v>1990</v>
      </c>
      <c r="D22" s="33"/>
      <c r="E22" s="33" t="s">
        <v>291</v>
      </c>
      <c r="F22" s="35"/>
      <c r="G22" s="35"/>
      <c r="H22" s="35"/>
      <c r="I22" s="36"/>
      <c r="J22" s="36"/>
      <c r="K22" s="34" t="s">
        <v>247</v>
      </c>
      <c r="L22" s="33"/>
      <c r="M22" s="41"/>
      <c r="N22" s="33"/>
      <c r="O22" s="33"/>
      <c r="P22" s="33"/>
      <c r="Q22" s="41"/>
      <c r="R22" s="33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>
        <v>120000</v>
      </c>
      <c r="AL22" s="46"/>
      <c r="AM22" s="44" t="e">
        <f>SUM(S22:AL22)-#REF!</f>
        <v>#REF!</v>
      </c>
    </row>
    <row r="23" spans="1:39" s="32" customFormat="1" ht="16.5" customHeight="1">
      <c r="A23" s="33">
        <v>4</v>
      </c>
      <c r="B23" s="34" t="s">
        <v>114</v>
      </c>
      <c r="C23" s="33" t="s">
        <v>142</v>
      </c>
      <c r="D23" s="33" t="s">
        <v>141</v>
      </c>
      <c r="E23" s="33" t="s">
        <v>284</v>
      </c>
      <c r="F23" s="35">
        <v>1.5</v>
      </c>
      <c r="G23" s="35">
        <v>2</v>
      </c>
      <c r="H23" s="35">
        <v>2</v>
      </c>
      <c r="I23" s="36">
        <v>2</v>
      </c>
      <c r="J23" s="36">
        <v>2</v>
      </c>
      <c r="K23" s="34" t="s">
        <v>197</v>
      </c>
      <c r="L23" s="33">
        <v>2025</v>
      </c>
      <c r="M23" s="41" t="s">
        <v>196</v>
      </c>
      <c r="N23" s="33">
        <v>0.05</v>
      </c>
      <c r="O23" s="33">
        <v>0.2</v>
      </c>
      <c r="P23" s="33">
        <v>0.4</v>
      </c>
      <c r="Q23" s="41">
        <v>0.6</v>
      </c>
      <c r="R23" s="33"/>
      <c r="S23" s="46"/>
      <c r="T23" s="46"/>
      <c r="U23" s="46"/>
      <c r="V23" s="46"/>
      <c r="W23" s="46">
        <v>450000</v>
      </c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>
        <v>150000</v>
      </c>
      <c r="AK23" s="46"/>
      <c r="AL23" s="46"/>
      <c r="AM23" s="44" t="e">
        <f>SUM(S23:AL23)-#REF!</f>
        <v>#REF!</v>
      </c>
    </row>
    <row r="24" spans="1:39" s="32" customFormat="1" ht="16.5" customHeight="1">
      <c r="A24" s="33">
        <v>5</v>
      </c>
      <c r="B24" s="34" t="s">
        <v>115</v>
      </c>
      <c r="C24" s="33" t="s">
        <v>142</v>
      </c>
      <c r="D24" s="33" t="s">
        <v>141</v>
      </c>
      <c r="E24" s="33" t="s">
        <v>293</v>
      </c>
      <c r="F24" s="35">
        <v>2</v>
      </c>
      <c r="G24" s="35">
        <v>2</v>
      </c>
      <c r="H24" s="35">
        <v>2.5</v>
      </c>
      <c r="I24" s="36">
        <v>2.5</v>
      </c>
      <c r="J24" s="36">
        <v>2.5</v>
      </c>
      <c r="K24" s="34" t="s">
        <v>248</v>
      </c>
      <c r="L24" s="33">
        <v>2015</v>
      </c>
      <c r="M24" s="41" t="s">
        <v>196</v>
      </c>
      <c r="N24" s="33">
        <v>0.1</v>
      </c>
      <c r="O24" s="33">
        <v>0.2</v>
      </c>
      <c r="P24" s="33">
        <v>0.4</v>
      </c>
      <c r="Q24" s="41">
        <v>0.6</v>
      </c>
      <c r="R24" s="33"/>
      <c r="S24" s="46"/>
      <c r="T24" s="46">
        <v>200000</v>
      </c>
      <c r="U24" s="46">
        <v>200000</v>
      </c>
      <c r="V24" s="46">
        <v>100000</v>
      </c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4" t="e">
        <f>SUM(S24:AL24)-#REF!</f>
        <v>#REF!</v>
      </c>
    </row>
    <row r="25" spans="1:39" s="32" customFormat="1" ht="16.5" customHeight="1">
      <c r="A25" s="33">
        <v>6</v>
      </c>
      <c r="B25" s="34" t="s">
        <v>116</v>
      </c>
      <c r="C25" s="33" t="s">
        <v>142</v>
      </c>
      <c r="D25" s="33" t="s">
        <v>141</v>
      </c>
      <c r="E25" s="33" t="s">
        <v>295</v>
      </c>
      <c r="F25" s="35">
        <v>2</v>
      </c>
      <c r="G25" s="35">
        <v>2</v>
      </c>
      <c r="H25" s="35">
        <v>2.5</v>
      </c>
      <c r="I25" s="36">
        <v>2.5</v>
      </c>
      <c r="J25" s="36">
        <v>2</v>
      </c>
      <c r="K25" s="34" t="s">
        <v>198</v>
      </c>
      <c r="L25" s="33">
        <v>2020</v>
      </c>
      <c r="M25" s="41"/>
      <c r="N25" s="33"/>
      <c r="O25" s="33">
        <v>0.2</v>
      </c>
      <c r="P25" s="33">
        <v>0.5</v>
      </c>
      <c r="Q25" s="41">
        <v>0.7</v>
      </c>
      <c r="R25" s="33"/>
      <c r="S25" s="46"/>
      <c r="T25" s="46"/>
      <c r="U25" s="46"/>
      <c r="V25" s="46">
        <v>250000</v>
      </c>
      <c r="W25" s="46"/>
      <c r="X25" s="46"/>
      <c r="Y25" s="46"/>
      <c r="Z25" s="46"/>
      <c r="AA25" s="46"/>
      <c r="AB25" s="46"/>
      <c r="AC25" s="46"/>
      <c r="AD25" s="46">
        <v>250000</v>
      </c>
      <c r="AE25" s="46"/>
      <c r="AF25" s="46"/>
      <c r="AG25" s="46"/>
      <c r="AH25" s="46"/>
      <c r="AI25" s="46"/>
      <c r="AJ25" s="46"/>
      <c r="AK25" s="46"/>
      <c r="AL25" s="46"/>
      <c r="AM25" s="44" t="e">
        <f>SUM(S25:AL25)-#REF!</f>
        <v>#REF!</v>
      </c>
    </row>
    <row r="26" spans="1:39" s="32" customFormat="1" ht="16.5" customHeight="1">
      <c r="A26" s="33">
        <v>7</v>
      </c>
      <c r="B26" s="34" t="s">
        <v>117</v>
      </c>
      <c r="C26" s="33" t="s">
        <v>142</v>
      </c>
      <c r="D26" s="33" t="s">
        <v>141</v>
      </c>
      <c r="E26" s="33" t="s">
        <v>295</v>
      </c>
      <c r="F26" s="35">
        <v>2</v>
      </c>
      <c r="G26" s="35">
        <v>2</v>
      </c>
      <c r="H26" s="35">
        <v>2.5</v>
      </c>
      <c r="I26" s="36">
        <v>2.5</v>
      </c>
      <c r="J26" s="36">
        <v>2.5</v>
      </c>
      <c r="K26" s="34" t="s">
        <v>199</v>
      </c>
      <c r="L26" s="33">
        <v>2020</v>
      </c>
      <c r="M26" s="41"/>
      <c r="N26" s="33"/>
      <c r="O26" s="33">
        <v>0.1</v>
      </c>
      <c r="P26" s="33">
        <v>0.2</v>
      </c>
      <c r="Q26" s="41">
        <v>0.3</v>
      </c>
      <c r="R26" s="33"/>
      <c r="S26" s="46"/>
      <c r="T26" s="46">
        <v>150000</v>
      </c>
      <c r="U26" s="46"/>
      <c r="V26" s="46"/>
      <c r="W26" s="46"/>
      <c r="X26" s="46">
        <v>200000</v>
      </c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4" t="e">
        <f>SUM(S26:AL26)-#REF!</f>
        <v>#REF!</v>
      </c>
    </row>
    <row r="27" spans="1:39" s="32" customFormat="1" ht="16.5" customHeight="1">
      <c r="A27" s="33">
        <v>8</v>
      </c>
      <c r="B27" s="34" t="s">
        <v>221</v>
      </c>
      <c r="C27" s="33" t="s">
        <v>187</v>
      </c>
      <c r="D27" s="33" t="s">
        <v>187</v>
      </c>
      <c r="E27" s="33" t="s">
        <v>288</v>
      </c>
      <c r="F27" s="35">
        <v>2</v>
      </c>
      <c r="G27" s="35">
        <v>2</v>
      </c>
      <c r="H27" s="35">
        <v>2.5</v>
      </c>
      <c r="I27" s="36">
        <v>2.5</v>
      </c>
      <c r="J27" s="36">
        <v>2.5</v>
      </c>
      <c r="K27" s="34" t="str">
        <f>K11</f>
        <v>Fassade und Innenbereiche</v>
      </c>
      <c r="L27" s="33">
        <v>2020</v>
      </c>
      <c r="M27" s="41"/>
      <c r="N27" s="33"/>
      <c r="O27" s="33">
        <v>0.1</v>
      </c>
      <c r="P27" s="33">
        <v>0.2</v>
      </c>
      <c r="Q27" s="41">
        <v>0.3</v>
      </c>
      <c r="R27" s="33"/>
      <c r="S27" s="46" t="s">
        <v>187</v>
      </c>
      <c r="T27" s="46">
        <v>25000</v>
      </c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>
        <v>15000</v>
      </c>
      <c r="AI27" s="46"/>
      <c r="AJ27" s="46"/>
      <c r="AK27" s="46"/>
      <c r="AL27" s="46"/>
      <c r="AM27" s="44" t="e">
        <f>SUM(S27:AL27)-#REF!</f>
        <v>#REF!</v>
      </c>
    </row>
    <row r="28" spans="1:39" s="32" customFormat="1" ht="16.5" customHeight="1">
      <c r="A28" s="33">
        <v>9</v>
      </c>
      <c r="B28" s="34" t="s">
        <v>224</v>
      </c>
      <c r="C28" s="33" t="s">
        <v>187</v>
      </c>
      <c r="D28" s="33" t="s">
        <v>187</v>
      </c>
      <c r="E28" s="33" t="s">
        <v>293</v>
      </c>
      <c r="F28" s="35">
        <v>2</v>
      </c>
      <c r="G28" s="35">
        <v>2</v>
      </c>
      <c r="H28" s="35">
        <v>2.5</v>
      </c>
      <c r="I28" s="36">
        <v>2.5</v>
      </c>
      <c r="J28" s="36">
        <v>2.5</v>
      </c>
      <c r="K28" s="34" t="s">
        <v>249</v>
      </c>
      <c r="L28" s="33">
        <v>2020</v>
      </c>
      <c r="M28" s="41"/>
      <c r="N28" s="33"/>
      <c r="O28" s="33">
        <v>0.1</v>
      </c>
      <c r="P28" s="33">
        <v>0.2</v>
      </c>
      <c r="Q28" s="41">
        <v>0.3</v>
      </c>
      <c r="R28" s="33"/>
      <c r="S28" s="46">
        <v>350000</v>
      </c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4" t="e">
        <f>SUM(S28:AL28)-#REF!</f>
        <v>#REF!</v>
      </c>
    </row>
    <row r="29" spans="1:39" s="32" customFormat="1" ht="21" customHeight="1">
      <c r="A29" s="27" t="s">
        <v>72</v>
      </c>
      <c r="B29" s="28" t="s">
        <v>225</v>
      </c>
      <c r="C29" s="29"/>
      <c r="D29" s="29"/>
      <c r="E29" s="29"/>
      <c r="F29" s="30"/>
      <c r="G29" s="30"/>
      <c r="H29" s="30"/>
      <c r="I29" s="30"/>
      <c r="J29" s="30"/>
      <c r="K29" s="42"/>
      <c r="L29" s="29"/>
      <c r="M29" s="29"/>
      <c r="N29" s="29"/>
      <c r="O29" s="29"/>
      <c r="P29" s="29"/>
      <c r="Q29" s="29"/>
      <c r="R29" s="29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4" t="e">
        <f>SUM(S29:AL29)-#REF!</f>
        <v>#REF!</v>
      </c>
    </row>
    <row r="30" spans="1:39" s="32" customFormat="1" ht="16.5" customHeight="1">
      <c r="A30" s="33">
        <v>1</v>
      </c>
      <c r="B30" s="34" t="s">
        <v>118</v>
      </c>
      <c r="C30" s="33" t="s">
        <v>139</v>
      </c>
      <c r="D30" s="33" t="s">
        <v>144</v>
      </c>
      <c r="E30" s="33" t="s">
        <v>294</v>
      </c>
      <c r="F30" s="35">
        <v>2.5</v>
      </c>
      <c r="G30" s="35">
        <v>2</v>
      </c>
      <c r="H30" s="35">
        <v>3</v>
      </c>
      <c r="I30" s="36">
        <v>3</v>
      </c>
      <c r="J30" s="36">
        <v>3</v>
      </c>
      <c r="K30" s="34" t="str">
        <f>K20</f>
        <v>Sanierung Fertigteilfugen, alle 15 Jahre, 0,5 m Fuge/qm</v>
      </c>
      <c r="L30" s="33" t="s">
        <v>147</v>
      </c>
      <c r="M30" s="41"/>
      <c r="N30" s="33">
        <v>0.1</v>
      </c>
      <c r="O30" s="33">
        <v>0.5</v>
      </c>
      <c r="P30" s="33">
        <v>1</v>
      </c>
      <c r="Q30" s="41">
        <v>1.5</v>
      </c>
      <c r="R30" s="33">
        <v>35</v>
      </c>
      <c r="S30" s="46"/>
      <c r="T30" s="46">
        <v>135000</v>
      </c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>
        <v>135000</v>
      </c>
      <c r="AH30" s="46"/>
      <c r="AI30" s="46"/>
      <c r="AJ30" s="46"/>
      <c r="AK30" s="46"/>
      <c r="AL30" s="46"/>
      <c r="AM30" s="44" t="e">
        <f>SUM(S30:AL30)-#REF!</f>
        <v>#REF!</v>
      </c>
    </row>
    <row r="31" spans="1:39" s="32" customFormat="1" ht="16.5" customHeight="1">
      <c r="A31" s="33">
        <v>2</v>
      </c>
      <c r="B31" s="34" t="s">
        <v>107</v>
      </c>
      <c r="C31" s="33" t="s">
        <v>139</v>
      </c>
      <c r="D31" s="33" t="s">
        <v>144</v>
      </c>
      <c r="E31" s="33" t="s">
        <v>288</v>
      </c>
      <c r="F31" s="35">
        <v>2</v>
      </c>
      <c r="G31" s="35">
        <v>2</v>
      </c>
      <c r="H31" s="35">
        <v>2.5</v>
      </c>
      <c r="I31" s="36">
        <v>2.5</v>
      </c>
      <c r="J31" s="36">
        <v>2</v>
      </c>
      <c r="K31" s="34" t="str">
        <f>K21</f>
        <v>optische Sanierung</v>
      </c>
      <c r="L31" s="33">
        <v>2015</v>
      </c>
      <c r="M31" s="41"/>
      <c r="N31" s="33">
        <v>0.1</v>
      </c>
      <c r="O31" s="33">
        <v>0.5</v>
      </c>
      <c r="P31" s="33">
        <v>0.5</v>
      </c>
      <c r="Q31" s="41">
        <v>1</v>
      </c>
      <c r="R31" s="33"/>
      <c r="S31" s="46"/>
      <c r="T31" s="46"/>
      <c r="U31" s="46"/>
      <c r="V31" s="46"/>
      <c r="W31" s="46">
        <v>25000</v>
      </c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>
        <v>25000</v>
      </c>
      <c r="AM31" s="44" t="e">
        <f>SUM(S31:AL31)-#REF!</f>
        <v>#REF!</v>
      </c>
    </row>
    <row r="32" spans="1:39" s="32" customFormat="1" ht="16.5" customHeight="1">
      <c r="A32" s="33">
        <v>3</v>
      </c>
      <c r="B32" s="34" t="s">
        <v>223</v>
      </c>
      <c r="C32" s="33" t="s">
        <v>139</v>
      </c>
      <c r="D32" s="33" t="s">
        <v>144</v>
      </c>
      <c r="E32" s="33" t="s">
        <v>291</v>
      </c>
      <c r="F32" s="35">
        <v>3</v>
      </c>
      <c r="G32" s="35">
        <v>2.5</v>
      </c>
      <c r="H32" s="35">
        <v>3.5</v>
      </c>
      <c r="I32" s="36">
        <v>3.5</v>
      </c>
      <c r="J32" s="36">
        <v>2</v>
      </c>
      <c r="K32" s="34" t="str">
        <f>K22</f>
        <v>Lebensdauer 40 Jahre, langfristiger Austausch</v>
      </c>
      <c r="L32" s="33" t="s">
        <v>148</v>
      </c>
      <c r="M32" s="41"/>
      <c r="N32" s="33">
        <v>1.5</v>
      </c>
      <c r="O32" s="33">
        <v>0.2</v>
      </c>
      <c r="P32" s="33">
        <v>0.4</v>
      </c>
      <c r="Q32" s="41">
        <v>0.6</v>
      </c>
      <c r="R32" s="33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>
        <v>759000</v>
      </c>
      <c r="AL32" s="46"/>
      <c r="AM32" s="44" t="e">
        <f>SUM(S32:AL32)-#REF!</f>
        <v>#REF!</v>
      </c>
    </row>
    <row r="33" spans="1:39" s="32" customFormat="1" ht="16.5" customHeight="1">
      <c r="A33" s="33">
        <v>4</v>
      </c>
      <c r="B33" s="34" t="s">
        <v>119</v>
      </c>
      <c r="C33" s="33" t="s">
        <v>140</v>
      </c>
      <c r="D33" s="33" t="s">
        <v>144</v>
      </c>
      <c r="E33" s="33" t="s">
        <v>287</v>
      </c>
      <c r="F33" s="35">
        <v>2</v>
      </c>
      <c r="G33" s="35">
        <v>2</v>
      </c>
      <c r="H33" s="35">
        <v>2.5</v>
      </c>
      <c r="I33" s="36">
        <v>2.5</v>
      </c>
      <c r="J33" s="36">
        <v>2.5</v>
      </c>
      <c r="K33" s="34" t="s">
        <v>146</v>
      </c>
      <c r="L33" s="33">
        <v>2020</v>
      </c>
      <c r="M33" s="41"/>
      <c r="N33" s="33"/>
      <c r="O33" s="33">
        <v>0.5</v>
      </c>
      <c r="P33" s="33"/>
      <c r="Q33" s="41">
        <v>0.5</v>
      </c>
      <c r="R33" s="33"/>
      <c r="S33" s="46"/>
      <c r="T33" s="46"/>
      <c r="U33" s="46"/>
      <c r="V33" s="46"/>
      <c r="W33" s="46"/>
      <c r="X33" s="46"/>
      <c r="Y33" s="46"/>
      <c r="Z33" s="46">
        <v>400000</v>
      </c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4" t="e">
        <f>SUM(S33:AL33)-#REF!</f>
        <v>#REF!</v>
      </c>
    </row>
    <row r="34" spans="1:39" s="32" customFormat="1" ht="16.5" customHeight="1">
      <c r="A34" s="33">
        <v>5</v>
      </c>
      <c r="B34" s="34" t="s">
        <v>120</v>
      </c>
      <c r="C34" s="33">
        <v>1992</v>
      </c>
      <c r="D34" s="33" t="s">
        <v>144</v>
      </c>
      <c r="E34" s="33" t="s">
        <v>292</v>
      </c>
      <c r="F34" s="35">
        <v>1.5</v>
      </c>
      <c r="G34" s="35">
        <v>1.5</v>
      </c>
      <c r="H34" s="35">
        <v>1.5</v>
      </c>
      <c r="I34" s="36">
        <v>1.5</v>
      </c>
      <c r="J34" s="36">
        <v>2.5</v>
      </c>
      <c r="K34" s="34" t="s">
        <v>250</v>
      </c>
      <c r="L34" s="33">
        <v>2025</v>
      </c>
      <c r="M34" s="41"/>
      <c r="N34" s="33">
        <v>0.1</v>
      </c>
      <c r="O34" s="33">
        <v>2</v>
      </c>
      <c r="P34" s="33">
        <v>0.3</v>
      </c>
      <c r="Q34" s="41">
        <v>2.2999999999999998</v>
      </c>
      <c r="R34" s="33"/>
      <c r="S34" s="46"/>
      <c r="T34" s="46"/>
      <c r="U34" s="46"/>
      <c r="V34" s="46"/>
      <c r="W34" s="46"/>
      <c r="X34" s="46"/>
      <c r="Y34" s="46"/>
      <c r="Z34" s="46"/>
      <c r="AA34" s="46"/>
      <c r="AB34" s="46" t="s">
        <v>187</v>
      </c>
      <c r="AC34" s="46"/>
      <c r="AD34" s="46"/>
      <c r="AE34" s="46"/>
      <c r="AF34" s="46"/>
      <c r="AG34" s="46">
        <v>2000000</v>
      </c>
      <c r="AH34" s="46"/>
      <c r="AI34" s="46"/>
      <c r="AJ34" s="46"/>
      <c r="AK34" s="46"/>
      <c r="AL34" s="46"/>
      <c r="AM34" s="44" t="e">
        <f>SUM(S34:AL34)-#REF!</f>
        <v>#REF!</v>
      </c>
    </row>
    <row r="35" spans="1:39" s="32" customFormat="1" ht="16.5" customHeight="1">
      <c r="A35" s="33">
        <v>6</v>
      </c>
      <c r="B35" s="34" t="s">
        <v>221</v>
      </c>
      <c r="C35" s="33"/>
      <c r="D35" s="33"/>
      <c r="E35" s="33" t="s">
        <v>288</v>
      </c>
      <c r="F35" s="35"/>
      <c r="G35" s="35"/>
      <c r="H35" s="35"/>
      <c r="I35" s="36"/>
      <c r="J35" s="36"/>
      <c r="K35" s="34" t="str">
        <f>K27</f>
        <v>Fassade und Innenbereiche</v>
      </c>
      <c r="L35" s="33"/>
      <c r="M35" s="41"/>
      <c r="N35" s="33"/>
      <c r="O35" s="33"/>
      <c r="P35" s="33"/>
      <c r="Q35" s="41"/>
      <c r="R35" s="33"/>
      <c r="S35" s="46"/>
      <c r="T35" s="46">
        <v>75000</v>
      </c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>
        <v>30000</v>
      </c>
      <c r="AI35" s="46"/>
      <c r="AJ35" s="46"/>
      <c r="AK35" s="46"/>
      <c r="AL35" s="46"/>
      <c r="AM35" s="44" t="e">
        <f>SUM(S35:AL35)-#REF!</f>
        <v>#REF!</v>
      </c>
    </row>
    <row r="36" spans="1:39" s="32" customFormat="1" ht="16.5" customHeight="1">
      <c r="A36" s="33">
        <v>7</v>
      </c>
      <c r="B36" s="34" t="s">
        <v>226</v>
      </c>
      <c r="C36" s="33"/>
      <c r="D36" s="33"/>
      <c r="E36" s="33" t="s">
        <v>293</v>
      </c>
      <c r="F36" s="35"/>
      <c r="G36" s="35"/>
      <c r="H36" s="35"/>
      <c r="I36" s="36"/>
      <c r="J36" s="36"/>
      <c r="K36" s="34" t="s">
        <v>251</v>
      </c>
      <c r="L36" s="33"/>
      <c r="M36" s="41"/>
      <c r="N36" s="33"/>
      <c r="O36" s="33"/>
      <c r="P36" s="33"/>
      <c r="Q36" s="41"/>
      <c r="R36" s="33"/>
      <c r="S36" s="46"/>
      <c r="T36" s="46">
        <v>180000</v>
      </c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4" t="e">
        <f>SUM(S36:AL36)-#REF!</f>
        <v>#REF!</v>
      </c>
    </row>
    <row r="37" spans="1:39" s="32" customFormat="1" ht="16.5" customHeight="1">
      <c r="A37" s="33">
        <v>6</v>
      </c>
      <c r="B37" s="34" t="s">
        <v>227</v>
      </c>
      <c r="C37" s="33" t="s">
        <v>187</v>
      </c>
      <c r="D37" s="33" t="s">
        <v>144</v>
      </c>
      <c r="E37" s="33" t="s">
        <v>294</v>
      </c>
      <c r="F37" s="35">
        <v>1.5</v>
      </c>
      <c r="G37" s="35">
        <v>1.5</v>
      </c>
      <c r="H37" s="35">
        <v>1.5</v>
      </c>
      <c r="I37" s="36">
        <v>1.5</v>
      </c>
      <c r="J37" s="36">
        <v>2.5</v>
      </c>
      <c r="K37" s="34" t="str">
        <f>K28</f>
        <v>akuter Handlungsbedarf, statisch relevante Maßnahme, einschl.Provisorien</v>
      </c>
      <c r="L37" s="33">
        <v>2025</v>
      </c>
      <c r="M37" s="41"/>
      <c r="N37" s="33">
        <v>0.1</v>
      </c>
      <c r="O37" s="33">
        <v>2</v>
      </c>
      <c r="P37" s="33">
        <v>0.3</v>
      </c>
      <c r="Q37" s="41">
        <v>2.2999999999999998</v>
      </c>
      <c r="R37" s="33"/>
      <c r="S37" s="46" t="s">
        <v>187</v>
      </c>
      <c r="T37" s="46" t="s">
        <v>187</v>
      </c>
      <c r="U37" s="46">
        <v>450000</v>
      </c>
      <c r="V37" s="46"/>
      <c r="W37" s="46"/>
      <c r="X37" s="46"/>
      <c r="Y37" s="46"/>
      <c r="Z37" s="46" t="s">
        <v>187</v>
      </c>
      <c r="AA37" s="46"/>
      <c r="AB37" s="46"/>
      <c r="AC37" s="46"/>
      <c r="AD37" s="46">
        <v>50000</v>
      </c>
      <c r="AE37" s="46"/>
      <c r="AF37" s="46"/>
      <c r="AG37" s="46"/>
      <c r="AH37" s="46" t="s">
        <v>187</v>
      </c>
      <c r="AI37" s="46"/>
      <c r="AJ37" s="46"/>
      <c r="AK37" s="46"/>
      <c r="AL37" s="46"/>
      <c r="AM37" s="44" t="e">
        <f>SUM(S37:AL37)-#REF!</f>
        <v>#REF!</v>
      </c>
    </row>
    <row r="38" spans="1:39" s="32" customFormat="1" ht="21" customHeight="1">
      <c r="A38" s="27" t="s">
        <v>73</v>
      </c>
      <c r="B38" s="28" t="s">
        <v>228</v>
      </c>
      <c r="C38" s="29"/>
      <c r="D38" s="29"/>
      <c r="E38" s="29"/>
      <c r="F38" s="30"/>
      <c r="G38" s="30"/>
      <c r="H38" s="30"/>
      <c r="I38" s="30"/>
      <c r="J38" s="30"/>
      <c r="K38" s="42"/>
      <c r="L38" s="29"/>
      <c r="M38" s="29"/>
      <c r="N38" s="29"/>
      <c r="O38" s="29"/>
      <c r="P38" s="29"/>
      <c r="Q38" s="29"/>
      <c r="R38" s="29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4" t="e">
        <f>SUM(S38:AL38)-#REF!</f>
        <v>#REF!</v>
      </c>
    </row>
    <row r="39" spans="1:39" s="32" customFormat="1" ht="16.5" customHeight="1">
      <c r="A39" s="37">
        <v>1</v>
      </c>
      <c r="B39" s="38" t="s">
        <v>229</v>
      </c>
      <c r="C39" s="33" t="s">
        <v>139</v>
      </c>
      <c r="D39" s="33" t="s">
        <v>144</v>
      </c>
      <c r="E39" s="33" t="s">
        <v>286</v>
      </c>
      <c r="F39" s="35">
        <v>2</v>
      </c>
      <c r="G39" s="35">
        <v>1.5</v>
      </c>
      <c r="H39" s="35">
        <v>2.5</v>
      </c>
      <c r="I39" s="36">
        <v>2.5</v>
      </c>
      <c r="J39" s="36">
        <v>1.5</v>
      </c>
      <c r="K39" s="34" t="s">
        <v>252</v>
      </c>
      <c r="L39" s="33">
        <v>2020</v>
      </c>
      <c r="M39" s="41"/>
      <c r="N39" s="33"/>
      <c r="O39" s="33">
        <v>0.5</v>
      </c>
      <c r="P39" s="33"/>
      <c r="Q39" s="41">
        <v>0.5</v>
      </c>
      <c r="R39" s="33"/>
      <c r="S39" s="46">
        <v>3000</v>
      </c>
      <c r="T39" s="46">
        <v>3000</v>
      </c>
      <c r="U39" s="46">
        <v>10000</v>
      </c>
      <c r="V39" s="46">
        <v>3000</v>
      </c>
      <c r="W39" s="46">
        <v>3000</v>
      </c>
      <c r="X39" s="46">
        <v>60000</v>
      </c>
      <c r="Y39" s="46">
        <v>3000</v>
      </c>
      <c r="Z39" s="46">
        <v>3000</v>
      </c>
      <c r="AA39" s="46">
        <v>10000</v>
      </c>
      <c r="AB39" s="46">
        <v>3000</v>
      </c>
      <c r="AC39" s="46">
        <v>3000</v>
      </c>
      <c r="AD39" s="46">
        <v>60000</v>
      </c>
      <c r="AE39" s="46">
        <v>3000</v>
      </c>
      <c r="AF39" s="46">
        <v>3000</v>
      </c>
      <c r="AG39" s="46">
        <v>10000</v>
      </c>
      <c r="AH39" s="46">
        <v>3000</v>
      </c>
      <c r="AI39" s="46">
        <v>3000</v>
      </c>
      <c r="AJ39" s="46">
        <v>60000</v>
      </c>
      <c r="AK39" s="46">
        <v>3000</v>
      </c>
      <c r="AL39" s="46">
        <v>3000</v>
      </c>
      <c r="AM39" s="44" t="e">
        <f>SUM(S39:AL39)-#REF!</f>
        <v>#REF!</v>
      </c>
    </row>
    <row r="40" spans="1:39" s="32" customFormat="1" ht="16.5" customHeight="1">
      <c r="A40" s="48">
        <v>2</v>
      </c>
      <c r="B40" s="49" t="s">
        <v>230</v>
      </c>
      <c r="C40" s="50" t="s">
        <v>139</v>
      </c>
      <c r="D40" s="50" t="s">
        <v>144</v>
      </c>
      <c r="E40" s="50" t="s">
        <v>293</v>
      </c>
      <c r="F40" s="51">
        <v>2</v>
      </c>
      <c r="G40" s="51">
        <v>1.5</v>
      </c>
      <c r="H40" s="51">
        <v>3</v>
      </c>
      <c r="I40" s="52">
        <v>3</v>
      </c>
      <c r="J40" s="52">
        <v>1.5</v>
      </c>
      <c r="K40" s="53" t="s">
        <v>253</v>
      </c>
      <c r="L40" s="50">
        <v>2015</v>
      </c>
      <c r="M40" s="54"/>
      <c r="N40" s="50">
        <v>0.7</v>
      </c>
      <c r="O40" s="50"/>
      <c r="P40" s="50"/>
      <c r="Q40" s="54">
        <v>0</v>
      </c>
      <c r="R40" s="50"/>
      <c r="S40" s="55" t="s">
        <v>187</v>
      </c>
      <c r="T40" s="55" t="s">
        <v>187</v>
      </c>
      <c r="U40" s="55">
        <v>900000</v>
      </c>
      <c r="V40" s="55">
        <v>900000</v>
      </c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44" t="e">
        <f>SUM(S40:AL40)-#REF!</f>
        <v>#REF!</v>
      </c>
    </row>
    <row r="41" spans="1:39" s="63" customFormat="1" ht="16.5" customHeight="1">
      <c r="A41" s="37">
        <v>3</v>
      </c>
      <c r="B41" s="38" t="s">
        <v>254</v>
      </c>
      <c r="C41" s="33"/>
      <c r="D41" s="33"/>
      <c r="E41" s="33" t="s">
        <v>293</v>
      </c>
      <c r="F41" s="35"/>
      <c r="G41" s="35"/>
      <c r="H41" s="35"/>
      <c r="I41" s="36"/>
      <c r="J41" s="36"/>
      <c r="K41" s="34" t="s">
        <v>255</v>
      </c>
      <c r="L41" s="33"/>
      <c r="M41" s="41"/>
      <c r="N41" s="33"/>
      <c r="O41" s="33"/>
      <c r="P41" s="33"/>
      <c r="Q41" s="41"/>
      <c r="R41" s="33"/>
      <c r="S41" s="46"/>
      <c r="T41" s="46">
        <v>1000000</v>
      </c>
      <c r="U41" s="46">
        <v>1000000</v>
      </c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62"/>
    </row>
    <row r="42" spans="1:39" s="32" customFormat="1" ht="21" customHeight="1">
      <c r="A42" s="56" t="s">
        <v>74</v>
      </c>
      <c r="B42" s="57" t="s">
        <v>6</v>
      </c>
      <c r="C42" s="58"/>
      <c r="D42" s="58"/>
      <c r="E42" s="58"/>
      <c r="F42" s="59"/>
      <c r="G42" s="59"/>
      <c r="H42" s="59"/>
      <c r="I42" s="59"/>
      <c r="J42" s="59"/>
      <c r="K42" s="60"/>
      <c r="L42" s="58"/>
      <c r="M42" s="58"/>
      <c r="N42" s="58"/>
      <c r="O42" s="58"/>
      <c r="P42" s="58"/>
      <c r="Q42" s="58"/>
      <c r="R42" s="58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44" t="e">
        <f>SUM(S42:AL42)-#REF!</f>
        <v>#REF!</v>
      </c>
    </row>
    <row r="43" spans="1:39" s="32" customFormat="1" ht="16.5" customHeight="1">
      <c r="A43" s="33">
        <v>1</v>
      </c>
      <c r="B43" s="34" t="s">
        <v>177</v>
      </c>
      <c r="C43" s="33" t="s">
        <v>140</v>
      </c>
      <c r="D43" s="33" t="s">
        <v>144</v>
      </c>
      <c r="E43" s="33" t="s">
        <v>292</v>
      </c>
      <c r="F43" s="35">
        <v>1.5</v>
      </c>
      <c r="G43" s="35">
        <v>1.5</v>
      </c>
      <c r="H43" s="35">
        <v>2.5</v>
      </c>
      <c r="I43" s="36">
        <v>2.5</v>
      </c>
      <c r="J43" s="36">
        <v>2</v>
      </c>
      <c r="K43" s="34" t="s">
        <v>256</v>
      </c>
      <c r="L43" s="33">
        <v>2020</v>
      </c>
      <c r="M43" s="41"/>
      <c r="N43" s="33"/>
      <c r="O43" s="33">
        <v>1</v>
      </c>
      <c r="P43" s="33"/>
      <c r="Q43" s="41">
        <v>1</v>
      </c>
      <c r="R43" s="33"/>
      <c r="S43" s="46"/>
      <c r="T43" s="46"/>
      <c r="U43" s="46"/>
      <c r="V43" s="46"/>
      <c r="W43" s="46"/>
      <c r="X43" s="46"/>
      <c r="Y43" s="46"/>
      <c r="Z43" s="46">
        <v>600000</v>
      </c>
      <c r="AA43" s="46"/>
      <c r="AB43" s="46">
        <v>600000</v>
      </c>
      <c r="AC43" s="46"/>
      <c r="AD43" s="46" t="e">
        <f>#REF!-Z43-AB43</f>
        <v>#REF!</v>
      </c>
      <c r="AE43" s="46"/>
      <c r="AF43" s="46"/>
      <c r="AG43" s="46"/>
      <c r="AH43" s="46"/>
      <c r="AI43" s="46"/>
      <c r="AJ43" s="46"/>
      <c r="AK43" s="46"/>
      <c r="AL43" s="46"/>
      <c r="AM43" s="44" t="e">
        <f>SUM(S43:AL43)-#REF!</f>
        <v>#REF!</v>
      </c>
    </row>
    <row r="44" spans="1:39" s="32" customFormat="1" ht="16.5" customHeight="1">
      <c r="A44" s="33">
        <v>2</v>
      </c>
      <c r="B44" s="34" t="s">
        <v>121</v>
      </c>
      <c r="C44" s="33">
        <v>2009</v>
      </c>
      <c r="D44" s="33" t="s">
        <v>144</v>
      </c>
      <c r="E44" s="33" t="s">
        <v>144</v>
      </c>
      <c r="F44" s="35">
        <v>1.5</v>
      </c>
      <c r="G44" s="35">
        <v>1.5</v>
      </c>
      <c r="H44" s="35">
        <v>1.5</v>
      </c>
      <c r="I44" s="36">
        <v>1.5</v>
      </c>
      <c r="J44" s="36">
        <v>2</v>
      </c>
      <c r="K44" s="34" t="s">
        <v>200</v>
      </c>
      <c r="L44" s="33">
        <v>2025</v>
      </c>
      <c r="M44" s="41"/>
      <c r="N44" s="33"/>
      <c r="O44" s="33"/>
      <c r="P44" s="33"/>
      <c r="Q44" s="41">
        <v>0</v>
      </c>
      <c r="R44" s="33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4" t="e">
        <f>SUM(S44:AL44)-#REF!</f>
        <v>#REF!</v>
      </c>
    </row>
    <row r="45" spans="1:39" s="32" customFormat="1" ht="16.5" customHeight="1">
      <c r="A45" s="33">
        <v>3</v>
      </c>
      <c r="B45" s="34" t="s">
        <v>122</v>
      </c>
      <c r="C45" s="33">
        <v>2011</v>
      </c>
      <c r="D45" s="33" t="s">
        <v>144</v>
      </c>
      <c r="E45" s="33" t="s">
        <v>144</v>
      </c>
      <c r="F45" s="35">
        <v>1.5</v>
      </c>
      <c r="G45" s="35">
        <v>1.5</v>
      </c>
      <c r="H45" s="35">
        <v>1.5</v>
      </c>
      <c r="I45" s="36">
        <v>1.5</v>
      </c>
      <c r="J45" s="36">
        <v>2</v>
      </c>
      <c r="K45" s="34" t="s">
        <v>200</v>
      </c>
      <c r="L45" s="33">
        <v>2025</v>
      </c>
      <c r="M45" s="41"/>
      <c r="N45" s="33"/>
      <c r="O45" s="33"/>
      <c r="P45" s="33"/>
      <c r="Q45" s="41">
        <v>0</v>
      </c>
      <c r="R45" s="33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4" t="e">
        <f>SUM(S45:AL45)-#REF!</f>
        <v>#REF!</v>
      </c>
    </row>
    <row r="46" spans="1:39" s="32" customFormat="1" ht="16.5" customHeight="1">
      <c r="A46" s="33">
        <v>4</v>
      </c>
      <c r="B46" s="34" t="s">
        <v>123</v>
      </c>
      <c r="C46" s="33" t="s">
        <v>141</v>
      </c>
      <c r="D46" s="33">
        <v>2010</v>
      </c>
      <c r="E46" s="33" t="s">
        <v>287</v>
      </c>
      <c r="F46" s="35">
        <v>1.5</v>
      </c>
      <c r="G46" s="35">
        <v>1.5</v>
      </c>
      <c r="H46" s="35">
        <v>2</v>
      </c>
      <c r="I46" s="36">
        <v>2</v>
      </c>
      <c r="J46" s="36">
        <v>1.5</v>
      </c>
      <c r="K46" s="34" t="s">
        <v>214</v>
      </c>
      <c r="L46" s="33">
        <v>2025</v>
      </c>
      <c r="M46" s="41"/>
      <c r="N46" s="33">
        <v>0.05</v>
      </c>
      <c r="O46" s="33">
        <v>0.05</v>
      </c>
      <c r="P46" s="33">
        <v>0.2</v>
      </c>
      <c r="Q46" s="41">
        <v>0.25</v>
      </c>
      <c r="R46" s="33"/>
      <c r="S46" s="46"/>
      <c r="T46" s="46"/>
      <c r="U46" s="46"/>
      <c r="V46" s="46"/>
      <c r="X46" s="46"/>
      <c r="Y46" s="46">
        <v>250000</v>
      </c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4" t="e">
        <f>SUM(S46:AL46)-#REF!</f>
        <v>#REF!</v>
      </c>
    </row>
    <row r="47" spans="1:39" s="32" customFormat="1" ht="16.5" customHeight="1">
      <c r="A47" s="33">
        <v>5</v>
      </c>
      <c r="B47" s="34" t="s">
        <v>124</v>
      </c>
      <c r="C47" s="33" t="s">
        <v>141</v>
      </c>
      <c r="D47" s="33" t="s">
        <v>144</v>
      </c>
      <c r="E47" s="33" t="s">
        <v>287</v>
      </c>
      <c r="F47" s="35">
        <v>2</v>
      </c>
      <c r="G47" s="35">
        <v>1.5</v>
      </c>
      <c r="H47" s="35">
        <v>2.5</v>
      </c>
      <c r="I47" s="36">
        <v>2.5</v>
      </c>
      <c r="J47" s="36">
        <v>1.5</v>
      </c>
      <c r="K47" s="34" t="s">
        <v>215</v>
      </c>
      <c r="L47" s="33">
        <v>2020</v>
      </c>
      <c r="M47" s="41"/>
      <c r="N47" s="33"/>
      <c r="O47" s="33">
        <v>0.5</v>
      </c>
      <c r="P47" s="33">
        <v>0.5</v>
      </c>
      <c r="Q47" s="41">
        <v>1</v>
      </c>
      <c r="R47" s="33"/>
      <c r="S47" s="46"/>
      <c r="T47" s="46"/>
      <c r="U47" s="46"/>
      <c r="V47" s="46"/>
      <c r="W47" s="46"/>
      <c r="Y47" s="46"/>
      <c r="Z47" s="46">
        <v>200000</v>
      </c>
      <c r="AA47" s="46" t="s">
        <v>187</v>
      </c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4" t="e">
        <f>SUM(S47:AL47)-#REF!</f>
        <v>#REF!</v>
      </c>
    </row>
    <row r="48" spans="1:39" s="32" customFormat="1" ht="21" customHeight="1">
      <c r="A48" s="27" t="s">
        <v>75</v>
      </c>
      <c r="B48" s="28" t="s">
        <v>125</v>
      </c>
      <c r="C48" s="29"/>
      <c r="D48" s="29"/>
      <c r="E48" s="29"/>
      <c r="F48" s="30"/>
      <c r="G48" s="30"/>
      <c r="H48" s="30"/>
      <c r="I48" s="30"/>
      <c r="J48" s="30"/>
      <c r="K48" s="42"/>
      <c r="L48" s="29"/>
      <c r="M48" s="29"/>
      <c r="N48" s="29"/>
      <c r="O48" s="29"/>
      <c r="P48" s="29"/>
      <c r="Q48" s="29"/>
      <c r="R48" s="29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4" t="e">
        <f>SUM(S48:AL48)-#REF!</f>
        <v>#REF!</v>
      </c>
    </row>
    <row r="49" spans="1:39" s="32" customFormat="1" ht="16.5" customHeight="1">
      <c r="A49" s="33">
        <v>1</v>
      </c>
      <c r="B49" s="34" t="s">
        <v>126</v>
      </c>
      <c r="C49" s="33">
        <v>2004</v>
      </c>
      <c r="D49" s="33">
        <v>2013</v>
      </c>
      <c r="E49" s="33"/>
      <c r="F49" s="35">
        <v>1.5</v>
      </c>
      <c r="G49" s="35">
        <v>1.5</v>
      </c>
      <c r="H49" s="35">
        <v>2</v>
      </c>
      <c r="I49" s="36">
        <v>2</v>
      </c>
      <c r="J49" s="36">
        <v>1.5</v>
      </c>
      <c r="K49" s="34" t="s">
        <v>257</v>
      </c>
      <c r="L49" s="33">
        <v>2025</v>
      </c>
      <c r="M49" s="41"/>
      <c r="N49" s="33"/>
      <c r="O49" s="33"/>
      <c r="P49" s="33"/>
      <c r="Q49" s="41">
        <v>0</v>
      </c>
      <c r="R49" s="33"/>
      <c r="S49" s="46"/>
      <c r="T49" s="46"/>
      <c r="U49" s="46"/>
      <c r="V49" s="46"/>
      <c r="W49" s="46"/>
      <c r="X49" s="46" t="s">
        <v>187</v>
      </c>
      <c r="Y49" s="46"/>
      <c r="Z49" s="46"/>
      <c r="AA49" s="46"/>
      <c r="AB49" s="46"/>
      <c r="AC49" s="46"/>
      <c r="AD49" s="46" t="s">
        <v>187</v>
      </c>
      <c r="AE49" s="46"/>
      <c r="AF49" s="46"/>
      <c r="AG49" s="46"/>
      <c r="AH49" s="46"/>
      <c r="AI49" s="46"/>
      <c r="AJ49" s="46" t="s">
        <v>187</v>
      </c>
      <c r="AK49" s="46"/>
      <c r="AL49" s="46"/>
      <c r="AM49" s="44" t="e">
        <f>SUM(S49:AL49)-#REF!</f>
        <v>#REF!</v>
      </c>
    </row>
    <row r="50" spans="1:39" s="32" customFormat="1" ht="16.5" customHeight="1">
      <c r="A50" s="33">
        <v>2</v>
      </c>
      <c r="B50" s="34" t="s">
        <v>127</v>
      </c>
      <c r="C50" s="33" t="s">
        <v>143</v>
      </c>
      <c r="D50" s="33" t="s">
        <v>144</v>
      </c>
      <c r="E50" s="33" t="s">
        <v>291</v>
      </c>
      <c r="F50" s="35">
        <v>1.5</v>
      </c>
      <c r="G50" s="35">
        <v>1.5</v>
      </c>
      <c r="H50" s="35">
        <v>2.5</v>
      </c>
      <c r="I50" s="36">
        <v>2.5</v>
      </c>
      <c r="J50" s="36">
        <v>2</v>
      </c>
      <c r="K50" s="34" t="s">
        <v>201</v>
      </c>
      <c r="L50" s="33">
        <v>2025</v>
      </c>
      <c r="M50" s="41"/>
      <c r="N50" s="33"/>
      <c r="O50" s="33">
        <v>0.05</v>
      </c>
      <c r="P50" s="33">
        <v>0.05</v>
      </c>
      <c r="Q50" s="41">
        <v>0.1</v>
      </c>
      <c r="R50" s="33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>
        <v>100000</v>
      </c>
      <c r="AM50" s="44" t="e">
        <f>SUM(S50:AL50)-#REF!</f>
        <v>#REF!</v>
      </c>
    </row>
    <row r="51" spans="1:39" s="32" customFormat="1" ht="16.5" customHeight="1">
      <c r="A51" s="33">
        <v>3</v>
      </c>
      <c r="B51" s="34" t="s">
        <v>128</v>
      </c>
      <c r="C51" s="33">
        <v>1999</v>
      </c>
      <c r="D51" s="33" t="s">
        <v>144</v>
      </c>
      <c r="E51" s="33" t="s">
        <v>144</v>
      </c>
      <c r="F51" s="35">
        <v>2</v>
      </c>
      <c r="G51" s="35">
        <v>2</v>
      </c>
      <c r="H51" s="35">
        <v>2.5</v>
      </c>
      <c r="I51" s="36">
        <v>2.5</v>
      </c>
      <c r="J51" s="36">
        <v>2</v>
      </c>
      <c r="K51" s="34" t="s">
        <v>202</v>
      </c>
      <c r="L51" s="33">
        <v>2025</v>
      </c>
      <c r="M51" s="41"/>
      <c r="N51" s="33"/>
      <c r="O51" s="33"/>
      <c r="P51" s="33"/>
      <c r="Q51" s="41">
        <v>0</v>
      </c>
      <c r="R51" s="33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4" t="e">
        <f>SUM(S51:AL51)-#REF!</f>
        <v>#REF!</v>
      </c>
    </row>
    <row r="52" spans="1:39" s="32" customFormat="1" ht="16.5" customHeight="1">
      <c r="A52" s="33">
        <v>4</v>
      </c>
      <c r="B52" s="34" t="s">
        <v>129</v>
      </c>
      <c r="C52" s="33">
        <v>2004</v>
      </c>
      <c r="D52" s="33" t="s">
        <v>144</v>
      </c>
      <c r="E52" s="33" t="s">
        <v>144</v>
      </c>
      <c r="F52" s="35">
        <v>1.5</v>
      </c>
      <c r="G52" s="35">
        <v>1.5</v>
      </c>
      <c r="H52" s="35">
        <v>2</v>
      </c>
      <c r="I52" s="36">
        <v>2</v>
      </c>
      <c r="J52" s="36">
        <v>2</v>
      </c>
      <c r="K52" s="34" t="s">
        <v>258</v>
      </c>
      <c r="L52" s="33">
        <v>2020</v>
      </c>
      <c r="M52" s="41"/>
      <c r="N52" s="33"/>
      <c r="O52" s="33">
        <v>0.05</v>
      </c>
      <c r="P52" s="33">
        <v>0.05</v>
      </c>
      <c r="Q52" s="41">
        <v>0.1</v>
      </c>
      <c r="R52" s="33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4" t="e">
        <f>SUM(S52:AL52)-#REF!</f>
        <v>#REF!</v>
      </c>
    </row>
    <row r="53" spans="1:39" s="32" customFormat="1" ht="16.5" customHeight="1">
      <c r="A53" s="33">
        <v>5</v>
      </c>
      <c r="B53" s="34" t="s">
        <v>130</v>
      </c>
      <c r="C53" s="33">
        <v>2005</v>
      </c>
      <c r="D53" s="33" t="s">
        <v>144</v>
      </c>
      <c r="E53" s="33" t="s">
        <v>293</v>
      </c>
      <c r="F53" s="35">
        <v>1.5</v>
      </c>
      <c r="G53" s="35">
        <v>1.5</v>
      </c>
      <c r="H53" s="35">
        <v>2.5</v>
      </c>
      <c r="I53" s="36">
        <v>2.5</v>
      </c>
      <c r="J53" s="36">
        <v>3</v>
      </c>
      <c r="K53" s="34" t="s">
        <v>259</v>
      </c>
      <c r="L53" s="33" t="s">
        <v>150</v>
      </c>
      <c r="M53" s="41"/>
      <c r="N53" s="33"/>
      <c r="O53" s="33"/>
      <c r="P53" s="33"/>
      <c r="Q53" s="41">
        <v>0</v>
      </c>
      <c r="R53" s="33">
        <v>0.5</v>
      </c>
      <c r="S53" s="46"/>
      <c r="T53" s="46">
        <v>150000</v>
      </c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4" t="e">
        <f>SUM(S53:AL53)-#REF!</f>
        <v>#REF!</v>
      </c>
    </row>
    <row r="54" spans="1:39" s="32" customFormat="1" ht="16.5" customHeight="1">
      <c r="A54" s="33">
        <v>6</v>
      </c>
      <c r="B54" s="34" t="s">
        <v>131</v>
      </c>
      <c r="C54" s="33">
        <v>2005</v>
      </c>
      <c r="D54" s="33" t="s">
        <v>144</v>
      </c>
      <c r="E54" s="33" t="s">
        <v>293</v>
      </c>
      <c r="F54" s="35">
        <v>1.5</v>
      </c>
      <c r="G54" s="35">
        <v>2</v>
      </c>
      <c r="H54" s="35">
        <v>2</v>
      </c>
      <c r="I54" s="36">
        <v>2</v>
      </c>
      <c r="J54" s="36">
        <v>3</v>
      </c>
      <c r="K54" s="34" t="s">
        <v>260</v>
      </c>
      <c r="L54" s="33" t="s">
        <v>150</v>
      </c>
      <c r="M54" s="41"/>
      <c r="N54" s="33"/>
      <c r="O54" s="33"/>
      <c r="P54" s="33"/>
      <c r="Q54" s="41">
        <v>0</v>
      </c>
      <c r="R54" s="33">
        <v>0.2</v>
      </c>
      <c r="S54" s="46"/>
      <c r="T54" s="46">
        <v>15000</v>
      </c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4" t="e">
        <f>SUM(S54:AL54)-#REF!</f>
        <v>#REF!</v>
      </c>
    </row>
    <row r="55" spans="1:39" s="32" customFormat="1" ht="21" customHeight="1">
      <c r="A55" s="27" t="s">
        <v>76</v>
      </c>
      <c r="B55" s="28" t="s">
        <v>132</v>
      </c>
      <c r="C55" s="29"/>
      <c r="D55" s="29"/>
      <c r="E55" s="29"/>
      <c r="F55" s="30"/>
      <c r="G55" s="30"/>
      <c r="H55" s="30"/>
      <c r="I55" s="30"/>
      <c r="J55" s="30"/>
      <c r="K55" s="42"/>
      <c r="L55" s="29"/>
      <c r="M55" s="29"/>
      <c r="N55" s="29"/>
      <c r="O55" s="29"/>
      <c r="P55" s="29"/>
      <c r="Q55" s="29"/>
      <c r="R55" s="29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4" t="e">
        <f>SUM(S55:AL55)-#REF!</f>
        <v>#REF!</v>
      </c>
    </row>
    <row r="56" spans="1:39" s="32" customFormat="1" ht="16.5" customHeight="1">
      <c r="A56" s="33">
        <v>1</v>
      </c>
      <c r="B56" s="34" t="s">
        <v>133</v>
      </c>
      <c r="C56" s="33" t="s">
        <v>141</v>
      </c>
      <c r="D56" s="33" t="s">
        <v>144</v>
      </c>
      <c r="E56" s="33" t="s">
        <v>291</v>
      </c>
      <c r="F56" s="35">
        <v>1.5</v>
      </c>
      <c r="G56" s="35">
        <v>1.5</v>
      </c>
      <c r="H56" s="35">
        <v>1.5</v>
      </c>
      <c r="I56" s="36">
        <v>1.5</v>
      </c>
      <c r="J56" s="36">
        <v>2</v>
      </c>
      <c r="K56" s="34" t="s">
        <v>216</v>
      </c>
      <c r="L56" s="33">
        <v>2025</v>
      </c>
      <c r="M56" s="41"/>
      <c r="N56" s="33">
        <v>0.05</v>
      </c>
      <c r="O56" s="33">
        <v>0.2</v>
      </c>
      <c r="P56" s="33">
        <v>0.5</v>
      </c>
      <c r="Q56" s="41">
        <v>0.7</v>
      </c>
      <c r="R56" s="33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>
        <v>450000</v>
      </c>
      <c r="AI56" s="46"/>
      <c r="AJ56" s="46"/>
      <c r="AK56" s="46"/>
      <c r="AL56" s="46"/>
      <c r="AM56" s="44" t="e">
        <f>SUM(S56:AL56)-#REF!</f>
        <v>#REF!</v>
      </c>
    </row>
    <row r="57" spans="1:39" s="32" customFormat="1" ht="16.5" customHeight="1">
      <c r="A57" s="33">
        <v>2</v>
      </c>
      <c r="B57" s="34" t="s">
        <v>134</v>
      </c>
      <c r="C57" s="33" t="s">
        <v>141</v>
      </c>
      <c r="D57" s="33" t="s">
        <v>144</v>
      </c>
      <c r="E57" s="33" t="s">
        <v>291</v>
      </c>
      <c r="F57" s="35">
        <v>1.5</v>
      </c>
      <c r="G57" s="35">
        <v>1.5</v>
      </c>
      <c r="H57" s="35">
        <v>1.5</v>
      </c>
      <c r="I57" s="36">
        <v>1.5</v>
      </c>
      <c r="J57" s="36">
        <v>2</v>
      </c>
      <c r="K57" s="34" t="s">
        <v>217</v>
      </c>
      <c r="L57" s="33">
        <v>2025</v>
      </c>
      <c r="M57" s="41"/>
      <c r="N57" s="33">
        <v>0.05</v>
      </c>
      <c r="O57" s="33">
        <v>0.2</v>
      </c>
      <c r="P57" s="33">
        <v>0.5</v>
      </c>
      <c r="Q57" s="41">
        <v>0.7</v>
      </c>
      <c r="R57" s="33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>
        <v>600000</v>
      </c>
      <c r="AI57" s="46"/>
      <c r="AJ57" s="46"/>
      <c r="AK57" s="46"/>
      <c r="AL57" s="46"/>
      <c r="AM57" s="44" t="e">
        <f>SUM(S57:AL57)-#REF!</f>
        <v>#REF!</v>
      </c>
    </row>
    <row r="58" spans="1:39" s="32" customFormat="1" ht="16.5" customHeight="1">
      <c r="A58" s="33">
        <v>3</v>
      </c>
      <c r="B58" s="34" t="s">
        <v>135</v>
      </c>
      <c r="C58" s="33" t="s">
        <v>141</v>
      </c>
      <c r="D58" s="33" t="s">
        <v>144</v>
      </c>
      <c r="E58" s="33" t="s">
        <v>287</v>
      </c>
      <c r="F58" s="35">
        <v>2</v>
      </c>
      <c r="G58" s="35">
        <v>2.5</v>
      </c>
      <c r="H58" s="35">
        <v>2.5</v>
      </c>
      <c r="I58" s="36">
        <v>2.5</v>
      </c>
      <c r="J58" s="36">
        <v>2</v>
      </c>
      <c r="K58" s="34" t="s">
        <v>261</v>
      </c>
      <c r="L58" s="33">
        <v>2025</v>
      </c>
      <c r="M58" s="41"/>
      <c r="N58" s="33"/>
      <c r="O58" s="33"/>
      <c r="P58" s="33"/>
      <c r="Q58" s="41">
        <v>0</v>
      </c>
      <c r="R58" s="33"/>
      <c r="S58" s="46"/>
      <c r="T58" s="46"/>
      <c r="U58" s="46"/>
      <c r="V58" s="46">
        <v>100000</v>
      </c>
      <c r="W58" s="46"/>
      <c r="X58" s="46"/>
      <c r="Y58" s="46"/>
      <c r="Z58" s="46"/>
      <c r="AA58" s="46">
        <v>250000</v>
      </c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4" t="e">
        <f>SUM(S58:AL58)-#REF!</f>
        <v>#REF!</v>
      </c>
    </row>
    <row r="59" spans="1:39" s="32" customFormat="1" ht="18.75" customHeight="1">
      <c r="A59" s="27" t="s">
        <v>77</v>
      </c>
      <c r="B59" s="28" t="s">
        <v>136</v>
      </c>
      <c r="C59" s="29"/>
      <c r="D59" s="29"/>
      <c r="E59" s="29"/>
      <c r="F59" s="30"/>
      <c r="G59" s="30"/>
      <c r="H59" s="30"/>
      <c r="I59" s="30"/>
      <c r="J59" s="30"/>
      <c r="K59" s="42"/>
      <c r="L59" s="29"/>
      <c r="M59" s="29"/>
      <c r="N59" s="29"/>
      <c r="O59" s="29"/>
      <c r="P59" s="29"/>
      <c r="Q59" s="29"/>
      <c r="R59" s="29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4" t="e">
        <f>SUM(S59:AL59)-#REF!</f>
        <v>#REF!</v>
      </c>
    </row>
    <row r="60" spans="1:39" s="32" customFormat="1" ht="16.5" customHeight="1">
      <c r="A60" s="33">
        <v>1</v>
      </c>
      <c r="B60" s="34" t="s">
        <v>137</v>
      </c>
      <c r="C60" s="33" t="s">
        <v>141</v>
      </c>
      <c r="D60" s="33" t="s">
        <v>144</v>
      </c>
      <c r="E60" s="33" t="s">
        <v>293</v>
      </c>
      <c r="F60" s="35">
        <v>2</v>
      </c>
      <c r="G60" s="35">
        <v>1.5</v>
      </c>
      <c r="H60" s="35">
        <v>2</v>
      </c>
      <c r="I60" s="36">
        <v>2</v>
      </c>
      <c r="J60" s="36">
        <v>2</v>
      </c>
      <c r="K60" s="34" t="s">
        <v>262</v>
      </c>
      <c r="L60" s="33">
        <v>2025</v>
      </c>
      <c r="M60" s="41"/>
      <c r="N60" s="33"/>
      <c r="O60" s="33">
        <v>0.1</v>
      </c>
      <c r="P60" s="33">
        <v>0.2</v>
      </c>
      <c r="Q60" s="41">
        <v>0.3</v>
      </c>
      <c r="R60" s="33"/>
      <c r="S60" s="46">
        <v>100000</v>
      </c>
      <c r="T60" s="46"/>
      <c r="U60" s="46"/>
      <c r="V60" s="46">
        <v>200000</v>
      </c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4" t="e">
        <f>SUM(S60:AL60)-#REF!</f>
        <v>#REF!</v>
      </c>
    </row>
    <row r="61" spans="1:39" s="32" customFormat="1" ht="16.5" customHeight="1">
      <c r="A61" s="33">
        <v>2</v>
      </c>
      <c r="B61" s="34" t="s">
        <v>134</v>
      </c>
      <c r="C61" s="33" t="s">
        <v>141</v>
      </c>
      <c r="D61" s="33" t="s">
        <v>144</v>
      </c>
      <c r="E61" s="33" t="s">
        <v>293</v>
      </c>
      <c r="F61" s="35">
        <v>2</v>
      </c>
      <c r="G61" s="35">
        <v>2</v>
      </c>
      <c r="H61" s="35">
        <v>2</v>
      </c>
      <c r="I61" s="36">
        <v>2</v>
      </c>
      <c r="J61" s="36">
        <v>2</v>
      </c>
      <c r="K61" s="34" t="s">
        <v>255</v>
      </c>
      <c r="L61" s="33">
        <v>2025</v>
      </c>
      <c r="M61" s="41"/>
      <c r="N61" s="33"/>
      <c r="O61" s="33">
        <v>0.1</v>
      </c>
      <c r="P61" s="33">
        <v>0.3</v>
      </c>
      <c r="Q61" s="41">
        <v>0.4</v>
      </c>
      <c r="R61" s="33"/>
      <c r="S61" s="46">
        <v>200000</v>
      </c>
      <c r="T61" s="46"/>
      <c r="U61" s="46"/>
      <c r="V61" s="46">
        <v>200000</v>
      </c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4" t="e">
        <f>SUM(S61:AL61)-#REF!</f>
        <v>#REF!</v>
      </c>
    </row>
    <row r="62" spans="1:39" s="32" customFormat="1" ht="21" customHeight="1">
      <c r="A62" s="27" t="s">
        <v>78</v>
      </c>
      <c r="B62" s="28" t="s">
        <v>10</v>
      </c>
      <c r="C62" s="29"/>
      <c r="D62" s="29"/>
      <c r="E62" s="29"/>
      <c r="F62" s="29"/>
      <c r="G62" s="29"/>
      <c r="H62" s="29"/>
      <c r="I62" s="29"/>
      <c r="J62" s="29"/>
      <c r="K62" s="42"/>
      <c r="L62" s="29"/>
      <c r="M62" s="29"/>
      <c r="N62" s="29"/>
      <c r="O62" s="29"/>
      <c r="P62" s="29"/>
      <c r="Q62" s="29"/>
      <c r="R62" s="29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4" t="e">
        <f>SUM(S62:AL62)-#REF!</f>
        <v>#REF!</v>
      </c>
    </row>
    <row r="63" spans="1:39" s="32" customFormat="1" ht="16.5" customHeight="1">
      <c r="A63" s="33">
        <v>1</v>
      </c>
      <c r="B63" s="34" t="s">
        <v>133</v>
      </c>
      <c r="C63" s="33" t="s">
        <v>141</v>
      </c>
      <c r="D63" s="33" t="s">
        <v>144</v>
      </c>
      <c r="E63" s="33" t="s">
        <v>287</v>
      </c>
      <c r="F63" s="35">
        <v>1.5</v>
      </c>
      <c r="G63" s="35">
        <v>1.5</v>
      </c>
      <c r="H63" s="35">
        <v>1.5</v>
      </c>
      <c r="I63" s="33">
        <v>1.5</v>
      </c>
      <c r="J63" s="36">
        <v>2</v>
      </c>
      <c r="K63" s="34" t="s">
        <v>263</v>
      </c>
      <c r="L63" s="33">
        <v>2025</v>
      </c>
      <c r="M63" s="41"/>
      <c r="N63" s="33"/>
      <c r="O63" s="33">
        <v>0.05</v>
      </c>
      <c r="P63" s="33">
        <v>0.1</v>
      </c>
      <c r="Q63" s="41">
        <v>0.15</v>
      </c>
      <c r="R63" s="33"/>
      <c r="S63" s="46"/>
      <c r="T63" s="46"/>
      <c r="U63" s="46"/>
      <c r="V63" s="46"/>
      <c r="W63" s="46"/>
      <c r="X63" s="46"/>
      <c r="Y63" s="46"/>
      <c r="Z63" s="46"/>
      <c r="AA63" s="46" t="s">
        <v>187</v>
      </c>
      <c r="AB63" s="46">
        <v>150000</v>
      </c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4" t="e">
        <f>SUM(S63:AL63)-#REF!</f>
        <v>#REF!</v>
      </c>
    </row>
    <row r="64" spans="1:39" s="32" customFormat="1" ht="16.5" customHeight="1">
      <c r="A64" s="33">
        <v>2</v>
      </c>
      <c r="B64" s="34" t="s">
        <v>134</v>
      </c>
      <c r="C64" s="33" t="s">
        <v>141</v>
      </c>
      <c r="D64" s="33" t="s">
        <v>144</v>
      </c>
      <c r="E64" s="33" t="s">
        <v>287</v>
      </c>
      <c r="F64" s="35">
        <v>1.5</v>
      </c>
      <c r="G64" s="35">
        <v>1.5</v>
      </c>
      <c r="H64" s="35">
        <v>1.5</v>
      </c>
      <c r="I64" s="33">
        <v>1.5</v>
      </c>
      <c r="J64" s="36">
        <v>2</v>
      </c>
      <c r="K64" s="34" t="s">
        <v>264</v>
      </c>
      <c r="L64" s="33">
        <v>2025</v>
      </c>
      <c r="M64" s="41"/>
      <c r="N64" s="33"/>
      <c r="O64" s="33">
        <v>0.05</v>
      </c>
      <c r="P64" s="33">
        <v>0.1</v>
      </c>
      <c r="Q64" s="41">
        <v>0.15</v>
      </c>
      <c r="R64" s="33"/>
      <c r="S64" s="46"/>
      <c r="T64" s="46"/>
      <c r="U64" s="46"/>
      <c r="V64" s="46"/>
      <c r="W64" s="46"/>
      <c r="X64" s="46"/>
      <c r="Y64" s="46"/>
      <c r="Z64" s="46"/>
      <c r="AA64" s="46" t="s">
        <v>187</v>
      </c>
      <c r="AB64" s="46">
        <v>150000</v>
      </c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4" t="e">
        <f>SUM(S64:AL64)-#REF!</f>
        <v>#REF!</v>
      </c>
    </row>
    <row r="65" spans="1:39" s="32" customFormat="1" ht="16.5" customHeight="1">
      <c r="A65" s="33">
        <v>3</v>
      </c>
      <c r="B65" s="34" t="s">
        <v>26</v>
      </c>
      <c r="C65" s="33" t="s">
        <v>141</v>
      </c>
      <c r="D65" s="33" t="s">
        <v>144</v>
      </c>
      <c r="E65" s="33" t="s">
        <v>293</v>
      </c>
      <c r="F65" s="35">
        <v>1.5</v>
      </c>
      <c r="G65" s="35">
        <v>1.5</v>
      </c>
      <c r="H65" s="35">
        <v>1.5</v>
      </c>
      <c r="I65" s="33">
        <v>1.5</v>
      </c>
      <c r="J65" s="36">
        <v>2</v>
      </c>
      <c r="K65" s="34" t="s">
        <v>265</v>
      </c>
      <c r="L65" s="33">
        <v>2025</v>
      </c>
      <c r="M65" s="41"/>
      <c r="N65" s="33"/>
      <c r="O65" s="33">
        <v>0.05</v>
      </c>
      <c r="P65" s="33">
        <v>0.1</v>
      </c>
      <c r="Q65" s="41">
        <v>0.15</v>
      </c>
      <c r="R65" s="33"/>
      <c r="S65" s="46"/>
      <c r="U65" s="46"/>
      <c r="V65" s="46">
        <v>400000</v>
      </c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4" t="e">
        <f>SUM(S65:AL65)-#REF!</f>
        <v>#REF!</v>
      </c>
    </row>
    <row r="66" spans="1:39" s="32" customFormat="1" ht="21" customHeight="1">
      <c r="A66" s="27" t="s">
        <v>79</v>
      </c>
      <c r="B66" s="28" t="s">
        <v>11</v>
      </c>
      <c r="C66" s="29"/>
      <c r="D66" s="29"/>
      <c r="E66" s="29"/>
      <c r="F66" s="29"/>
      <c r="G66" s="29"/>
      <c r="H66" s="29"/>
      <c r="I66" s="29"/>
      <c r="J66" s="30"/>
      <c r="K66" s="42"/>
      <c r="L66" s="29"/>
      <c r="M66" s="29"/>
      <c r="N66" s="29"/>
      <c r="O66" s="29"/>
      <c r="P66" s="29"/>
      <c r="Q66" s="29"/>
      <c r="R66" s="29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4" t="e">
        <f>SUM(S66:AL66)-#REF!</f>
        <v>#REF!</v>
      </c>
    </row>
    <row r="67" spans="1:39" s="32" customFormat="1" ht="16.5" customHeight="1">
      <c r="A67" s="33">
        <v>1</v>
      </c>
      <c r="B67" s="34" t="s">
        <v>133</v>
      </c>
      <c r="C67" s="33" t="s">
        <v>141</v>
      </c>
      <c r="D67" s="33" t="s">
        <v>144</v>
      </c>
      <c r="E67" s="33" t="s">
        <v>293</v>
      </c>
      <c r="F67" s="35">
        <v>1.5</v>
      </c>
      <c r="G67" s="35">
        <v>1.5</v>
      </c>
      <c r="H67" s="35">
        <v>1.5</v>
      </c>
      <c r="I67" s="33">
        <v>1.5</v>
      </c>
      <c r="J67" s="36">
        <v>2</v>
      </c>
      <c r="K67" s="34" t="s">
        <v>203</v>
      </c>
      <c r="L67" s="33">
        <v>2025</v>
      </c>
      <c r="M67" s="41"/>
      <c r="N67" s="33"/>
      <c r="O67" s="33">
        <v>0.1</v>
      </c>
      <c r="P67" s="33">
        <v>0.2</v>
      </c>
      <c r="Q67" s="41">
        <v>0.3</v>
      </c>
      <c r="R67" s="33"/>
      <c r="S67" s="46"/>
      <c r="T67" s="46"/>
      <c r="U67" s="46"/>
      <c r="V67" s="46"/>
      <c r="W67" s="46">
        <v>250000</v>
      </c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4" t="e">
        <f>SUM(S67:AL67)-#REF!</f>
        <v>#REF!</v>
      </c>
    </row>
    <row r="68" spans="1:39" s="32" customFormat="1" ht="16.5" customHeight="1">
      <c r="A68" s="33">
        <v>2</v>
      </c>
      <c r="B68" s="34" t="s">
        <v>134</v>
      </c>
      <c r="C68" s="33" t="s">
        <v>141</v>
      </c>
      <c r="D68" s="33" t="s">
        <v>144</v>
      </c>
      <c r="E68" s="33" t="s">
        <v>293</v>
      </c>
      <c r="F68" s="35">
        <v>1.5</v>
      </c>
      <c r="G68" s="35">
        <v>1.5</v>
      </c>
      <c r="H68" s="35">
        <v>1.5</v>
      </c>
      <c r="I68" s="33">
        <v>1.5</v>
      </c>
      <c r="J68" s="36">
        <v>2</v>
      </c>
      <c r="K68" s="34" t="s">
        <v>203</v>
      </c>
      <c r="L68" s="33">
        <v>2025</v>
      </c>
      <c r="M68" s="41"/>
      <c r="N68" s="33">
        <v>0.05</v>
      </c>
      <c r="O68" s="33">
        <v>0.1</v>
      </c>
      <c r="P68" s="33">
        <v>0.2</v>
      </c>
      <c r="Q68" s="41">
        <v>0.3</v>
      </c>
      <c r="R68" s="33"/>
      <c r="S68" s="46"/>
      <c r="T68" s="46"/>
      <c r="U68" s="46"/>
      <c r="V68" s="46"/>
      <c r="W68" s="46">
        <v>250000</v>
      </c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4" t="e">
        <f>SUM(S68:AL68)-#REF!</f>
        <v>#REF!</v>
      </c>
    </row>
    <row r="69" spans="1:39" s="32" customFormat="1" ht="21" customHeight="1">
      <c r="A69" s="27" t="s">
        <v>80</v>
      </c>
      <c r="B69" s="28" t="s">
        <v>151</v>
      </c>
      <c r="C69" s="29"/>
      <c r="D69" s="29"/>
      <c r="E69" s="29"/>
      <c r="F69" s="29"/>
      <c r="G69" s="29"/>
      <c r="H69" s="29"/>
      <c r="I69" s="29"/>
      <c r="J69" s="30"/>
      <c r="K69" s="42"/>
      <c r="L69" s="29"/>
      <c r="M69" s="29"/>
      <c r="N69" s="29"/>
      <c r="O69" s="29"/>
      <c r="P69" s="29"/>
      <c r="Q69" s="29"/>
      <c r="R69" s="29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4" t="e">
        <f>SUM(S69:AL69)-#REF!</f>
        <v>#REF!</v>
      </c>
    </row>
    <row r="70" spans="1:39" s="32" customFormat="1" ht="16.5" customHeight="1">
      <c r="A70" s="33">
        <v>1</v>
      </c>
      <c r="B70" s="34" t="s">
        <v>133</v>
      </c>
      <c r="C70" s="39" t="s">
        <v>174</v>
      </c>
      <c r="D70" s="33" t="s">
        <v>144</v>
      </c>
      <c r="E70" s="33" t="s">
        <v>287</v>
      </c>
      <c r="F70" s="35">
        <v>1.5</v>
      </c>
      <c r="G70" s="35">
        <v>1.5</v>
      </c>
      <c r="H70" s="35">
        <v>1.5</v>
      </c>
      <c r="I70" s="33">
        <v>1.5</v>
      </c>
      <c r="J70" s="36">
        <v>2</v>
      </c>
      <c r="K70" s="34" t="s">
        <v>203</v>
      </c>
      <c r="L70" s="33">
        <v>2025</v>
      </c>
      <c r="M70" s="41"/>
      <c r="N70" s="33"/>
      <c r="O70" s="33">
        <v>0.05</v>
      </c>
      <c r="P70" s="33">
        <v>0.1</v>
      </c>
      <c r="Q70" s="41">
        <v>0.15</v>
      </c>
      <c r="R70" s="33"/>
      <c r="S70" s="46"/>
      <c r="T70" s="46"/>
      <c r="U70" s="46"/>
      <c r="V70" s="46"/>
      <c r="W70" s="46" t="s">
        <v>187</v>
      </c>
      <c r="X70" s="46">
        <v>150000</v>
      </c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4" t="e">
        <f>SUM(S70:AL70)-#REF!</f>
        <v>#REF!</v>
      </c>
    </row>
    <row r="71" spans="1:39" s="32" customFormat="1" ht="16.5" customHeight="1">
      <c r="A71" s="33">
        <v>2</v>
      </c>
      <c r="B71" s="34" t="s">
        <v>134</v>
      </c>
      <c r="C71" s="39" t="s">
        <v>174</v>
      </c>
      <c r="D71" s="33" t="s">
        <v>144</v>
      </c>
      <c r="E71" s="33" t="s">
        <v>287</v>
      </c>
      <c r="F71" s="35">
        <v>1.5</v>
      </c>
      <c r="G71" s="35">
        <v>1.5</v>
      </c>
      <c r="H71" s="35">
        <v>1.5</v>
      </c>
      <c r="I71" s="33">
        <v>1.5</v>
      </c>
      <c r="J71" s="36">
        <v>2</v>
      </c>
      <c r="K71" s="34" t="s">
        <v>203</v>
      </c>
      <c r="L71" s="33">
        <v>2025</v>
      </c>
      <c r="M71" s="41"/>
      <c r="N71" s="33"/>
      <c r="O71" s="33">
        <v>0.05</v>
      </c>
      <c r="P71" s="33">
        <v>0.1</v>
      </c>
      <c r="Q71" s="41">
        <v>0.15</v>
      </c>
      <c r="R71" s="33"/>
      <c r="S71" s="46"/>
      <c r="T71" s="46"/>
      <c r="U71" s="46"/>
      <c r="V71" s="46"/>
      <c r="W71" s="46" t="s">
        <v>187</v>
      </c>
      <c r="X71" s="46">
        <v>150000</v>
      </c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4" t="e">
        <f>SUM(S71:AL71)-#REF!</f>
        <v>#REF!</v>
      </c>
    </row>
    <row r="72" spans="1:39" s="32" customFormat="1" ht="21" customHeight="1">
      <c r="A72" s="27" t="s">
        <v>81</v>
      </c>
      <c r="B72" s="28" t="s">
        <v>152</v>
      </c>
      <c r="C72" s="29"/>
      <c r="D72" s="29"/>
      <c r="E72" s="29"/>
      <c r="F72" s="29"/>
      <c r="G72" s="29"/>
      <c r="H72" s="29"/>
      <c r="I72" s="29"/>
      <c r="J72" s="30"/>
      <c r="K72" s="42"/>
      <c r="L72" s="29"/>
      <c r="M72" s="29"/>
      <c r="N72" s="29"/>
      <c r="O72" s="29"/>
      <c r="P72" s="29"/>
      <c r="Q72" s="29"/>
      <c r="R72" s="29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4" t="e">
        <f>SUM(S72:AL72)-#REF!</f>
        <v>#REF!</v>
      </c>
    </row>
    <row r="73" spans="1:39" s="32" customFormat="1" ht="16.5" customHeight="1">
      <c r="A73" s="33">
        <v>1</v>
      </c>
      <c r="B73" s="34" t="s">
        <v>133</v>
      </c>
      <c r="C73" s="33">
        <v>1963</v>
      </c>
      <c r="D73" s="33" t="s">
        <v>144</v>
      </c>
      <c r="E73" s="33" t="s">
        <v>287</v>
      </c>
      <c r="F73" s="35">
        <v>2</v>
      </c>
      <c r="G73" s="35">
        <v>1.5</v>
      </c>
      <c r="H73" s="35">
        <v>2.5</v>
      </c>
      <c r="I73" s="36">
        <v>2.5</v>
      </c>
      <c r="J73" s="36">
        <v>2</v>
      </c>
      <c r="K73" s="34" t="s">
        <v>204</v>
      </c>
      <c r="L73" s="33">
        <v>2020</v>
      </c>
      <c r="M73" s="41"/>
      <c r="N73" s="33"/>
      <c r="O73" s="33">
        <v>0.05</v>
      </c>
      <c r="P73" s="33">
        <v>0.1</v>
      </c>
      <c r="Q73" s="41">
        <v>0.15</v>
      </c>
      <c r="R73" s="33"/>
      <c r="S73" s="46"/>
      <c r="T73" s="46"/>
      <c r="U73" s="46"/>
      <c r="V73" s="46"/>
      <c r="W73" s="46"/>
      <c r="X73" s="46" t="s">
        <v>187</v>
      </c>
      <c r="Y73" s="46">
        <v>500000</v>
      </c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4" t="e">
        <f>SUM(S73:AL73)-#REF!</f>
        <v>#REF!</v>
      </c>
    </row>
    <row r="74" spans="1:39" s="32" customFormat="1" ht="16.5" customHeight="1">
      <c r="A74" s="33">
        <v>2</v>
      </c>
      <c r="B74" s="34" t="s">
        <v>134</v>
      </c>
      <c r="C74" s="33">
        <v>1963</v>
      </c>
      <c r="D74" s="33" t="s">
        <v>144</v>
      </c>
      <c r="E74" s="33" t="s">
        <v>287</v>
      </c>
      <c r="F74" s="35">
        <v>2</v>
      </c>
      <c r="G74" s="35">
        <v>1.5</v>
      </c>
      <c r="H74" s="35">
        <v>2.5</v>
      </c>
      <c r="I74" s="36">
        <v>2.5</v>
      </c>
      <c r="J74" s="36">
        <v>2</v>
      </c>
      <c r="K74" s="34" t="s">
        <v>204</v>
      </c>
      <c r="L74" s="33">
        <v>2020</v>
      </c>
      <c r="M74" s="41"/>
      <c r="N74" s="33"/>
      <c r="O74" s="33">
        <v>0.05</v>
      </c>
      <c r="P74" s="33">
        <v>0.1</v>
      </c>
      <c r="Q74" s="41">
        <v>0.15</v>
      </c>
      <c r="R74" s="33"/>
      <c r="S74" s="46"/>
      <c r="T74" s="46"/>
      <c r="U74" s="46"/>
      <c r="V74" s="46"/>
      <c r="W74" s="46"/>
      <c r="X74" s="46" t="s">
        <v>187</v>
      </c>
      <c r="Y74" s="46">
        <v>500000</v>
      </c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4" t="e">
        <f>SUM(S74:AL74)-#REF!</f>
        <v>#REF!</v>
      </c>
    </row>
    <row r="75" spans="1:39" s="32" customFormat="1" ht="21" customHeight="1">
      <c r="A75" s="27" t="s">
        <v>82</v>
      </c>
      <c r="B75" s="28" t="s">
        <v>14</v>
      </c>
      <c r="C75" s="29"/>
      <c r="D75" s="29"/>
      <c r="E75" s="29"/>
      <c r="F75" s="30"/>
      <c r="G75" s="30"/>
      <c r="H75" s="30"/>
      <c r="I75" s="30"/>
      <c r="J75" s="30"/>
      <c r="K75" s="42"/>
      <c r="L75" s="29"/>
      <c r="M75" s="29"/>
      <c r="N75" s="29"/>
      <c r="O75" s="29"/>
      <c r="P75" s="29"/>
      <c r="Q75" s="29"/>
      <c r="R75" s="29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4" t="e">
        <f>SUM(S75:AL75)-#REF!</f>
        <v>#REF!</v>
      </c>
    </row>
    <row r="76" spans="1:39" s="32" customFormat="1" ht="16.5" customHeight="1">
      <c r="A76" s="33">
        <v>1</v>
      </c>
      <c r="B76" s="34" t="s">
        <v>133</v>
      </c>
      <c r="C76" s="33" t="s">
        <v>138</v>
      </c>
      <c r="D76" s="33" t="s">
        <v>175</v>
      </c>
      <c r="E76" s="33" t="s">
        <v>292</v>
      </c>
      <c r="F76" s="35">
        <v>2</v>
      </c>
      <c r="G76" s="35">
        <v>1.5</v>
      </c>
      <c r="H76" s="35">
        <v>2</v>
      </c>
      <c r="I76" s="36">
        <v>2</v>
      </c>
      <c r="J76" s="36">
        <v>2</v>
      </c>
      <c r="K76" s="34" t="s">
        <v>205</v>
      </c>
      <c r="L76" s="33">
        <v>2025</v>
      </c>
      <c r="M76" s="41"/>
      <c r="N76" s="33"/>
      <c r="O76" s="33">
        <v>0.05</v>
      </c>
      <c r="P76" s="33">
        <v>0.05</v>
      </c>
      <c r="Q76" s="41">
        <v>0.1</v>
      </c>
      <c r="R76" s="33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>
        <v>100000</v>
      </c>
      <c r="AG76" s="46"/>
      <c r="AH76" s="46"/>
      <c r="AI76" s="46"/>
      <c r="AJ76" s="46"/>
      <c r="AK76" s="46"/>
      <c r="AL76" s="46"/>
      <c r="AM76" s="44" t="e">
        <f>SUM(S76:AL76)-#REF!</f>
        <v>#REF!</v>
      </c>
    </row>
    <row r="77" spans="1:39" s="32" customFormat="1" ht="16.5" customHeight="1">
      <c r="A77" s="33">
        <v>2</v>
      </c>
      <c r="B77" s="34" t="s">
        <v>134</v>
      </c>
      <c r="C77" s="33" t="s">
        <v>175</v>
      </c>
      <c r="D77" s="33" t="s">
        <v>144</v>
      </c>
      <c r="E77" s="33" t="s">
        <v>292</v>
      </c>
      <c r="F77" s="35">
        <v>2</v>
      </c>
      <c r="G77" s="35">
        <v>1.5</v>
      </c>
      <c r="H77" s="35">
        <v>2</v>
      </c>
      <c r="I77" s="36">
        <v>2</v>
      </c>
      <c r="J77" s="36">
        <v>2</v>
      </c>
      <c r="K77" s="34" t="s">
        <v>205</v>
      </c>
      <c r="L77" s="33">
        <v>2025</v>
      </c>
      <c r="M77" s="41"/>
      <c r="N77" s="33"/>
      <c r="O77" s="33">
        <v>0.05</v>
      </c>
      <c r="P77" s="33">
        <v>0.05</v>
      </c>
      <c r="Q77" s="41">
        <v>0.1</v>
      </c>
      <c r="R77" s="33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>
        <v>100000</v>
      </c>
      <c r="AG77" s="46"/>
      <c r="AH77" s="46"/>
      <c r="AI77" s="46"/>
      <c r="AJ77" s="46"/>
      <c r="AK77" s="46"/>
      <c r="AL77" s="46"/>
      <c r="AM77" s="44" t="e">
        <f>SUM(S77:AL77)-#REF!</f>
        <v>#REF!</v>
      </c>
    </row>
    <row r="78" spans="1:39" s="32" customFormat="1" ht="21" customHeight="1">
      <c r="A78" s="27" t="s">
        <v>83</v>
      </c>
      <c r="B78" s="28" t="s">
        <v>153</v>
      </c>
      <c r="C78" s="29"/>
      <c r="D78" s="29"/>
      <c r="E78" s="29"/>
      <c r="F78" s="30"/>
      <c r="G78" s="30"/>
      <c r="H78" s="30"/>
      <c r="I78" s="30"/>
      <c r="J78" s="30"/>
      <c r="K78" s="42"/>
      <c r="L78" s="29"/>
      <c r="M78" s="29"/>
      <c r="N78" s="29"/>
      <c r="O78" s="29"/>
      <c r="P78" s="29"/>
      <c r="Q78" s="29"/>
      <c r="R78" s="29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4" t="e">
        <f>SUM(S78:AL78)-#REF!</f>
        <v>#REF!</v>
      </c>
    </row>
    <row r="79" spans="1:39" s="32" customFormat="1" ht="16.5" customHeight="1">
      <c r="A79" s="33">
        <v>1</v>
      </c>
      <c r="B79" s="34" t="s">
        <v>133</v>
      </c>
      <c r="C79" s="33">
        <v>1963</v>
      </c>
      <c r="D79" s="33" t="s">
        <v>144</v>
      </c>
      <c r="E79" s="33" t="s">
        <v>292</v>
      </c>
      <c r="F79" s="35">
        <v>2</v>
      </c>
      <c r="G79" s="35">
        <v>1.5</v>
      </c>
      <c r="H79" s="35">
        <v>2.5</v>
      </c>
      <c r="I79" s="36">
        <v>2.5</v>
      </c>
      <c r="J79" s="36">
        <v>2</v>
      </c>
      <c r="K79" s="34" t="s">
        <v>266</v>
      </c>
      <c r="L79" s="33">
        <v>2025</v>
      </c>
      <c r="M79" s="41"/>
      <c r="N79" s="33"/>
      <c r="O79" s="33">
        <v>0.05</v>
      </c>
      <c r="P79" s="33">
        <v>0.1</v>
      </c>
      <c r="Q79" s="41">
        <v>0.15</v>
      </c>
      <c r="R79" s="33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>
        <v>100000</v>
      </c>
      <c r="AG79" s="46"/>
      <c r="AH79" s="46"/>
      <c r="AI79" s="46"/>
      <c r="AJ79" s="46"/>
      <c r="AK79" s="46"/>
      <c r="AL79" s="46"/>
      <c r="AM79" s="44" t="e">
        <f>SUM(S79:AL79)-#REF!</f>
        <v>#REF!</v>
      </c>
    </row>
    <row r="80" spans="1:39" s="32" customFormat="1" ht="16.5" customHeight="1">
      <c r="A80" s="33">
        <v>2</v>
      </c>
      <c r="B80" s="34" t="s">
        <v>134</v>
      </c>
      <c r="C80" s="33">
        <v>1963</v>
      </c>
      <c r="D80" s="33" t="s">
        <v>144</v>
      </c>
      <c r="E80" s="33" t="s">
        <v>292</v>
      </c>
      <c r="F80" s="35">
        <v>2</v>
      </c>
      <c r="G80" s="35">
        <v>1.5</v>
      </c>
      <c r="H80" s="35">
        <v>2.5</v>
      </c>
      <c r="I80" s="36">
        <v>2.5</v>
      </c>
      <c r="J80" s="36">
        <v>2</v>
      </c>
      <c r="K80" s="34" t="s">
        <v>266</v>
      </c>
      <c r="L80" s="33">
        <v>2025</v>
      </c>
      <c r="M80" s="41"/>
      <c r="N80" s="33"/>
      <c r="O80" s="33">
        <v>0.05</v>
      </c>
      <c r="P80" s="33">
        <v>0.1</v>
      </c>
      <c r="Q80" s="41">
        <v>0.15</v>
      </c>
      <c r="R80" s="33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>
        <v>100000</v>
      </c>
      <c r="AG80" s="46"/>
      <c r="AH80" s="46"/>
      <c r="AI80" s="46"/>
      <c r="AJ80" s="46"/>
      <c r="AK80" s="46"/>
      <c r="AL80" s="46"/>
      <c r="AM80" s="44" t="e">
        <f>SUM(S80:AL80)-#REF!</f>
        <v>#REF!</v>
      </c>
    </row>
    <row r="81" spans="1:39" s="32" customFormat="1" ht="21" customHeight="1">
      <c r="A81" s="27" t="s">
        <v>84</v>
      </c>
      <c r="B81" s="28" t="s">
        <v>267</v>
      </c>
      <c r="C81" s="29"/>
      <c r="D81" s="29"/>
      <c r="E81" s="29"/>
      <c r="F81" s="30"/>
      <c r="G81" s="30"/>
      <c r="H81" s="30"/>
      <c r="I81" s="30"/>
      <c r="J81" s="30"/>
      <c r="K81" s="42"/>
      <c r="L81" s="29"/>
      <c r="M81" s="29"/>
      <c r="N81" s="29"/>
      <c r="O81" s="29"/>
      <c r="P81" s="29"/>
      <c r="Q81" s="29"/>
      <c r="R81" s="29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4" t="e">
        <f>SUM(S81:AL81)-#REF!</f>
        <v>#REF!</v>
      </c>
    </row>
    <row r="82" spans="1:39" s="32" customFormat="1" ht="16.5" customHeight="1">
      <c r="A82" s="33">
        <v>1</v>
      </c>
      <c r="B82" s="34" t="s">
        <v>133</v>
      </c>
      <c r="C82" s="33" t="s">
        <v>141</v>
      </c>
      <c r="D82" s="33" t="s">
        <v>144</v>
      </c>
      <c r="E82" s="33" t="s">
        <v>292</v>
      </c>
      <c r="F82" s="35">
        <v>1.5</v>
      </c>
      <c r="G82" s="35">
        <v>1.5</v>
      </c>
      <c r="H82" s="35">
        <v>1.5</v>
      </c>
      <c r="I82" s="36">
        <v>1.5</v>
      </c>
      <c r="J82" s="36">
        <v>1.5</v>
      </c>
      <c r="K82" s="34" t="s">
        <v>205</v>
      </c>
      <c r="L82" s="33">
        <v>2025</v>
      </c>
      <c r="M82" s="41"/>
      <c r="N82" s="33">
        <v>0.05</v>
      </c>
      <c r="O82" s="33">
        <v>0.05</v>
      </c>
      <c r="P82" s="33">
        <v>0.1</v>
      </c>
      <c r="Q82" s="41">
        <v>0.15</v>
      </c>
      <c r="R82" s="33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>
        <v>100000</v>
      </c>
      <c r="AG82" s="46"/>
      <c r="AH82" s="46"/>
      <c r="AI82" s="46"/>
      <c r="AJ82" s="46"/>
      <c r="AK82" s="46"/>
      <c r="AL82" s="46"/>
      <c r="AM82" s="44" t="e">
        <f>SUM(S82:AL82)-#REF!</f>
        <v>#REF!</v>
      </c>
    </row>
    <row r="83" spans="1:39" s="32" customFormat="1" ht="16.5" customHeight="1">
      <c r="A83" s="33">
        <v>2</v>
      </c>
      <c r="B83" s="34" t="s">
        <v>134</v>
      </c>
      <c r="C83" s="33" t="s">
        <v>141</v>
      </c>
      <c r="D83" s="33" t="s">
        <v>144</v>
      </c>
      <c r="E83" s="33" t="s">
        <v>292</v>
      </c>
      <c r="F83" s="35">
        <v>1.5</v>
      </c>
      <c r="G83" s="35">
        <v>1.5</v>
      </c>
      <c r="H83" s="35">
        <v>1.5</v>
      </c>
      <c r="I83" s="36">
        <v>1.5</v>
      </c>
      <c r="J83" s="36">
        <v>2</v>
      </c>
      <c r="K83" s="34" t="s">
        <v>205</v>
      </c>
      <c r="L83" s="33">
        <v>2025</v>
      </c>
      <c r="M83" s="41"/>
      <c r="N83" s="33"/>
      <c r="O83" s="33">
        <v>0.05</v>
      </c>
      <c r="P83" s="33">
        <v>0.1</v>
      </c>
      <c r="Q83" s="41">
        <v>0.15</v>
      </c>
      <c r="R83" s="33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>
        <v>100000</v>
      </c>
      <c r="AG83" s="46"/>
      <c r="AH83" s="46"/>
      <c r="AI83" s="46"/>
      <c r="AJ83" s="46"/>
      <c r="AK83" s="46"/>
      <c r="AL83" s="46"/>
      <c r="AM83" s="44" t="e">
        <f>SUM(S83:AL83)-#REF!</f>
        <v>#REF!</v>
      </c>
    </row>
    <row r="84" spans="1:39" s="32" customFormat="1" ht="21" customHeight="1">
      <c r="A84" s="27" t="s">
        <v>85</v>
      </c>
      <c r="B84" s="28" t="s">
        <v>154</v>
      </c>
      <c r="C84" s="29"/>
      <c r="D84" s="29"/>
      <c r="E84" s="29"/>
      <c r="F84" s="30"/>
      <c r="G84" s="30"/>
      <c r="H84" s="30"/>
      <c r="I84" s="30"/>
      <c r="J84" s="30"/>
      <c r="K84" s="42"/>
      <c r="L84" s="29"/>
      <c r="M84" s="29"/>
      <c r="N84" s="29"/>
      <c r="O84" s="29"/>
      <c r="P84" s="29"/>
      <c r="Q84" s="29"/>
      <c r="R84" s="29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4" t="e">
        <f>SUM(S84:AL84)-#REF!</f>
        <v>#REF!</v>
      </c>
    </row>
    <row r="85" spans="1:39" s="32" customFormat="1" ht="16.5" customHeight="1">
      <c r="A85" s="33">
        <v>1</v>
      </c>
      <c r="B85" s="34" t="s">
        <v>155</v>
      </c>
      <c r="C85" s="33" t="s">
        <v>141</v>
      </c>
      <c r="D85" s="33" t="s">
        <v>144</v>
      </c>
      <c r="E85" s="33" t="s">
        <v>294</v>
      </c>
      <c r="F85" s="35">
        <v>1.5</v>
      </c>
      <c r="G85" s="35">
        <v>1.5</v>
      </c>
      <c r="H85" s="35">
        <v>1.5</v>
      </c>
      <c r="I85" s="36">
        <v>1.5</v>
      </c>
      <c r="J85" s="36">
        <v>1.5</v>
      </c>
      <c r="K85" s="34" t="s">
        <v>268</v>
      </c>
      <c r="L85" s="33">
        <v>2025</v>
      </c>
      <c r="M85" s="41"/>
      <c r="N85" s="33"/>
      <c r="O85" s="33"/>
      <c r="P85" s="33">
        <v>0.5</v>
      </c>
      <c r="Q85" s="41">
        <v>0.5</v>
      </c>
      <c r="R85" s="33"/>
      <c r="S85" s="46"/>
      <c r="T85" s="46"/>
      <c r="U85" s="46"/>
      <c r="V85" s="46"/>
      <c r="W85" s="46">
        <v>500000</v>
      </c>
      <c r="X85" s="46"/>
      <c r="Y85" s="46"/>
      <c r="Z85" s="46"/>
      <c r="AA85" s="46"/>
      <c r="AB85" s="46"/>
      <c r="AC85" s="46"/>
      <c r="AD85" s="46"/>
      <c r="AE85" s="46"/>
      <c r="AF85" s="46"/>
      <c r="AG85" s="46">
        <v>250000</v>
      </c>
      <c r="AH85" s="46"/>
      <c r="AI85" s="46"/>
      <c r="AJ85" s="46"/>
      <c r="AK85" s="46"/>
      <c r="AL85" s="46"/>
      <c r="AM85" s="44" t="e">
        <f>SUM(S85:AL85)-#REF!</f>
        <v>#REF!</v>
      </c>
    </row>
    <row r="86" spans="1:39" s="32" customFormat="1" ht="16.5" customHeight="1">
      <c r="A86" s="33">
        <v>2</v>
      </c>
      <c r="B86" s="34" t="s">
        <v>178</v>
      </c>
      <c r="C86" s="33" t="s">
        <v>141</v>
      </c>
      <c r="D86" s="33" t="s">
        <v>144</v>
      </c>
      <c r="E86" s="33" t="s">
        <v>287</v>
      </c>
      <c r="F86" s="35">
        <v>1.5</v>
      </c>
      <c r="G86" s="35">
        <v>1.5</v>
      </c>
      <c r="H86" s="35">
        <v>1.5</v>
      </c>
      <c r="I86" s="36">
        <v>1.5</v>
      </c>
      <c r="J86" s="36">
        <v>1.5</v>
      </c>
      <c r="K86" s="34" t="s">
        <v>206</v>
      </c>
      <c r="L86" s="33">
        <v>2025</v>
      </c>
      <c r="M86" s="41"/>
      <c r="N86" s="33"/>
      <c r="O86" s="33">
        <v>0.05</v>
      </c>
      <c r="P86" s="33">
        <v>0.1</v>
      </c>
      <c r="Q86" s="41">
        <v>0.15</v>
      </c>
      <c r="R86" s="33"/>
      <c r="S86" s="46"/>
      <c r="T86" s="46"/>
      <c r="U86" s="46"/>
      <c r="V86" s="46"/>
      <c r="W86" s="46" t="s">
        <v>187</v>
      </c>
      <c r="X86" s="46"/>
      <c r="Y86" s="46"/>
      <c r="Z86" s="46"/>
      <c r="AA86" s="46"/>
      <c r="AB86" s="46">
        <v>100000</v>
      </c>
      <c r="AC86" s="46"/>
      <c r="AD86" s="46"/>
      <c r="AE86" s="46"/>
      <c r="AF86" s="46"/>
      <c r="AG86" s="46" t="s">
        <v>187</v>
      </c>
      <c r="AH86" s="46"/>
      <c r="AI86" s="46"/>
      <c r="AJ86" s="46"/>
      <c r="AK86" s="46"/>
      <c r="AL86" s="46"/>
      <c r="AM86" s="44" t="e">
        <f>SUM(S86:AL86)-#REF!</f>
        <v>#REF!</v>
      </c>
    </row>
    <row r="87" spans="1:39" s="32" customFormat="1" ht="16.5" customHeight="1">
      <c r="A87" s="33">
        <v>3</v>
      </c>
      <c r="B87" s="34" t="s">
        <v>156</v>
      </c>
      <c r="C87" s="33" t="s">
        <v>141</v>
      </c>
      <c r="D87" s="33" t="s">
        <v>144</v>
      </c>
      <c r="E87" s="33" t="s">
        <v>297</v>
      </c>
      <c r="F87" s="35">
        <v>1.5</v>
      </c>
      <c r="G87" s="35">
        <v>1.5</v>
      </c>
      <c r="H87" s="35">
        <v>1.5</v>
      </c>
      <c r="I87" s="36">
        <v>1.5</v>
      </c>
      <c r="J87" s="36">
        <v>1.5</v>
      </c>
      <c r="K87" s="34" t="s">
        <v>269</v>
      </c>
      <c r="L87" s="33">
        <v>2025</v>
      </c>
      <c r="M87" s="41"/>
      <c r="N87" s="33"/>
      <c r="O87" s="33">
        <v>0.1</v>
      </c>
      <c r="P87" s="33">
        <v>0.2</v>
      </c>
      <c r="Q87" s="41">
        <v>0.3</v>
      </c>
      <c r="R87" s="33"/>
      <c r="S87" s="46"/>
      <c r="T87" s="46"/>
      <c r="U87" s="46"/>
      <c r="V87" s="46"/>
      <c r="W87" s="46"/>
      <c r="X87" s="46"/>
      <c r="Y87" s="46">
        <v>50000</v>
      </c>
      <c r="Z87" s="46"/>
      <c r="AA87" s="46"/>
      <c r="AB87" s="46"/>
      <c r="AC87" s="46"/>
      <c r="AD87" s="46"/>
      <c r="AE87" s="46"/>
      <c r="AF87" s="46"/>
      <c r="AH87" s="46"/>
      <c r="AI87" s="46"/>
      <c r="AJ87" s="46"/>
      <c r="AK87" s="46">
        <v>150000</v>
      </c>
      <c r="AL87" s="46"/>
      <c r="AM87" s="44" t="e">
        <f>SUM(S87:AL87)-#REF!</f>
        <v>#REF!</v>
      </c>
    </row>
    <row r="88" spans="1:39" s="32" customFormat="1" ht="16.5" customHeight="1">
      <c r="A88" s="33">
        <v>4</v>
      </c>
      <c r="B88" s="34" t="s">
        <v>157</v>
      </c>
      <c r="C88" s="33" t="s">
        <v>141</v>
      </c>
      <c r="D88" s="33" t="s">
        <v>144</v>
      </c>
      <c r="E88" s="33" t="s">
        <v>294</v>
      </c>
      <c r="F88" s="35">
        <v>1.5</v>
      </c>
      <c r="G88" s="35">
        <v>1.5</v>
      </c>
      <c r="H88" s="35">
        <v>1.5</v>
      </c>
      <c r="I88" s="36">
        <v>1.5</v>
      </c>
      <c r="J88" s="36">
        <v>2</v>
      </c>
      <c r="K88" s="34" t="s">
        <v>207</v>
      </c>
      <c r="L88" s="33">
        <v>2025</v>
      </c>
      <c r="M88" s="41"/>
      <c r="N88" s="33"/>
      <c r="O88" s="33">
        <v>0.2</v>
      </c>
      <c r="P88" s="33">
        <v>0.4</v>
      </c>
      <c r="Q88" s="41">
        <v>0.6</v>
      </c>
      <c r="R88" s="33"/>
      <c r="S88" s="46"/>
      <c r="T88" s="46"/>
      <c r="U88" s="46"/>
      <c r="V88" s="46"/>
      <c r="W88" s="46">
        <v>150000</v>
      </c>
      <c r="X88" s="46"/>
      <c r="Y88" s="46"/>
      <c r="Z88" s="46"/>
      <c r="AA88" s="46"/>
      <c r="AB88" s="46"/>
      <c r="AC88" s="46"/>
      <c r="AD88" s="46">
        <v>250000</v>
      </c>
      <c r="AE88" s="46"/>
      <c r="AF88" s="46"/>
      <c r="AG88" s="46"/>
      <c r="AH88" s="46"/>
      <c r="AI88" s="46"/>
      <c r="AJ88" s="46"/>
      <c r="AK88" s="46"/>
      <c r="AL88" s="46"/>
      <c r="AM88" s="44" t="e">
        <f>SUM(S88:AL88)-#REF!</f>
        <v>#REF!</v>
      </c>
    </row>
    <row r="89" spans="1:39" s="32" customFormat="1" ht="16.5" customHeight="1">
      <c r="A89" s="33">
        <v>5</v>
      </c>
      <c r="B89" s="34" t="s">
        <v>158</v>
      </c>
      <c r="C89" s="33" t="s">
        <v>141</v>
      </c>
      <c r="D89" s="33" t="s">
        <v>144</v>
      </c>
      <c r="E89" s="33" t="s">
        <v>287</v>
      </c>
      <c r="F89" s="35">
        <v>2</v>
      </c>
      <c r="G89" s="35">
        <v>2</v>
      </c>
      <c r="H89" s="35">
        <v>3</v>
      </c>
      <c r="I89" s="36">
        <v>3</v>
      </c>
      <c r="J89" s="36">
        <v>2.5</v>
      </c>
      <c r="K89" s="34" t="s">
        <v>270</v>
      </c>
      <c r="L89" s="33">
        <v>2015</v>
      </c>
      <c r="M89" s="41"/>
      <c r="N89" s="33">
        <v>0.3</v>
      </c>
      <c r="O89" s="33"/>
      <c r="P89" s="33"/>
      <c r="Q89" s="41">
        <v>0</v>
      </c>
      <c r="R89" s="33"/>
      <c r="S89" s="46"/>
      <c r="T89" s="46"/>
      <c r="V89" s="46"/>
      <c r="W89" s="46"/>
      <c r="X89" s="46"/>
      <c r="Y89" s="46"/>
      <c r="Z89" s="46"/>
      <c r="AA89" s="46"/>
      <c r="AB89" s="46">
        <v>100000</v>
      </c>
      <c r="AC89" s="46"/>
      <c r="AD89" s="46"/>
      <c r="AE89" s="46"/>
      <c r="AF89" s="46"/>
      <c r="AG89" s="46"/>
      <c r="AH89" s="46"/>
      <c r="AI89" s="46"/>
      <c r="AJ89" s="46"/>
      <c r="AL89" s="46"/>
      <c r="AM89" s="44" t="e">
        <f>SUM(S89:AL89)-#REF!</f>
        <v>#REF!</v>
      </c>
    </row>
    <row r="90" spans="1:39" s="32" customFormat="1" ht="16.5" customHeight="1">
      <c r="A90" s="33">
        <v>6</v>
      </c>
      <c r="B90" s="34" t="s">
        <v>159</v>
      </c>
      <c r="C90" s="33" t="s">
        <v>175</v>
      </c>
      <c r="D90" s="33" t="s">
        <v>144</v>
      </c>
      <c r="E90" s="33" t="s">
        <v>288</v>
      </c>
      <c r="F90" s="35">
        <v>1.5</v>
      </c>
      <c r="G90" s="35">
        <v>1.5</v>
      </c>
      <c r="H90" s="35">
        <v>3</v>
      </c>
      <c r="I90" s="36">
        <v>3</v>
      </c>
      <c r="J90" s="36">
        <v>2</v>
      </c>
      <c r="K90" s="34" t="s">
        <v>271</v>
      </c>
      <c r="L90" s="33" t="s">
        <v>147</v>
      </c>
      <c r="M90" s="41"/>
      <c r="N90" s="33">
        <v>0.05</v>
      </c>
      <c r="O90" s="33">
        <v>0.2</v>
      </c>
      <c r="P90" s="33">
        <v>0.4</v>
      </c>
      <c r="Q90" s="41">
        <v>0.6</v>
      </c>
      <c r="R90" s="33">
        <v>1</v>
      </c>
      <c r="S90" s="46"/>
      <c r="T90" s="46"/>
      <c r="U90" s="46">
        <v>100000</v>
      </c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>
        <v>50000</v>
      </c>
      <c r="AL90" s="46"/>
      <c r="AM90" s="44" t="e">
        <f>SUM(S90:AL90)-#REF!</f>
        <v>#REF!</v>
      </c>
    </row>
    <row r="91" spans="1:39" s="32" customFormat="1" ht="16.5" customHeight="1">
      <c r="A91" s="33">
        <v>7</v>
      </c>
      <c r="B91" s="34" t="s">
        <v>160</v>
      </c>
      <c r="C91" s="33" t="s">
        <v>141</v>
      </c>
      <c r="D91" s="33" t="s">
        <v>144</v>
      </c>
      <c r="E91" s="33" t="s">
        <v>292</v>
      </c>
      <c r="F91" s="35">
        <v>1.5</v>
      </c>
      <c r="G91" s="35">
        <v>1.5</v>
      </c>
      <c r="H91" s="35">
        <v>1.5</v>
      </c>
      <c r="I91" s="36">
        <v>1.5</v>
      </c>
      <c r="J91" s="36">
        <v>1.5</v>
      </c>
      <c r="K91" s="34" t="s">
        <v>272</v>
      </c>
      <c r="L91" s="33">
        <v>2025</v>
      </c>
      <c r="M91" s="41"/>
      <c r="N91" s="33">
        <v>0.05</v>
      </c>
      <c r="O91" s="33">
        <v>0.1</v>
      </c>
      <c r="P91" s="33">
        <v>2</v>
      </c>
      <c r="Q91" s="41">
        <v>2.1</v>
      </c>
      <c r="R91" s="33"/>
      <c r="S91" s="46"/>
      <c r="T91" s="46"/>
      <c r="U91" s="46"/>
      <c r="V91" s="46"/>
      <c r="W91" s="46"/>
      <c r="X91" s="46"/>
      <c r="Y91" s="46"/>
      <c r="Z91" s="46"/>
      <c r="AA91" s="46" t="s">
        <v>187</v>
      </c>
      <c r="AB91" s="46"/>
      <c r="AC91" s="46"/>
      <c r="AD91" s="46"/>
      <c r="AE91" s="46"/>
      <c r="AF91" s="46"/>
      <c r="AG91" s="46">
        <v>1500000</v>
      </c>
      <c r="AH91" s="46"/>
      <c r="AI91" s="46"/>
      <c r="AJ91" s="46"/>
      <c r="AK91" s="46"/>
      <c r="AL91" s="46"/>
      <c r="AM91" s="44" t="e">
        <f>SUM(S91:AL91)-#REF!</f>
        <v>#REF!</v>
      </c>
    </row>
    <row r="92" spans="1:39" s="32" customFormat="1" ht="16.5" customHeight="1">
      <c r="A92" s="33">
        <v>8</v>
      </c>
      <c r="B92" s="34" t="s">
        <v>161</v>
      </c>
      <c r="C92" s="33">
        <v>2006</v>
      </c>
      <c r="D92" s="33" t="s">
        <v>144</v>
      </c>
      <c r="E92" s="33" t="s">
        <v>292</v>
      </c>
      <c r="F92" s="35">
        <v>1.5</v>
      </c>
      <c r="G92" s="35">
        <v>1.5</v>
      </c>
      <c r="H92" s="35">
        <v>1.5</v>
      </c>
      <c r="I92" s="36">
        <v>1.5</v>
      </c>
      <c r="J92" s="36">
        <v>1.5</v>
      </c>
      <c r="K92" s="34" t="s">
        <v>273</v>
      </c>
      <c r="L92" s="33">
        <v>2020</v>
      </c>
      <c r="M92" s="41"/>
      <c r="N92" s="33"/>
      <c r="O92" s="33"/>
      <c r="P92" s="33">
        <v>1</v>
      </c>
      <c r="Q92" s="41">
        <v>1</v>
      </c>
      <c r="R92" s="33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>
        <v>750000</v>
      </c>
      <c r="AG92" s="46"/>
      <c r="AH92" s="46"/>
      <c r="AI92" s="46"/>
      <c r="AJ92" s="46"/>
      <c r="AK92" s="46"/>
      <c r="AL92" s="46"/>
      <c r="AM92" s="44" t="e">
        <f>SUM(S92:AL92)-#REF!</f>
        <v>#REF!</v>
      </c>
    </row>
    <row r="93" spans="1:39" s="32" customFormat="1" ht="16.5" customHeight="1">
      <c r="A93" s="33">
        <v>9</v>
      </c>
      <c r="B93" s="34" t="s">
        <v>231</v>
      </c>
      <c r="C93" s="33"/>
      <c r="D93" s="33" t="s">
        <v>144</v>
      </c>
      <c r="E93" s="33" t="s">
        <v>293</v>
      </c>
      <c r="F93" s="35">
        <v>1.5</v>
      </c>
      <c r="G93" s="35">
        <v>1.5</v>
      </c>
      <c r="H93" s="35">
        <v>1.5</v>
      </c>
      <c r="I93" s="36">
        <v>1.5</v>
      </c>
      <c r="J93" s="36">
        <v>1.5</v>
      </c>
      <c r="K93" s="34" t="s">
        <v>251</v>
      </c>
      <c r="L93" s="33">
        <v>2020</v>
      </c>
      <c r="M93" s="41"/>
      <c r="N93" s="33"/>
      <c r="O93" s="33"/>
      <c r="P93" s="33">
        <v>1</v>
      </c>
      <c r="Q93" s="41">
        <v>1</v>
      </c>
      <c r="R93" s="33"/>
      <c r="S93" s="46">
        <v>250000</v>
      </c>
      <c r="T93" s="46"/>
      <c r="U93" s="46">
        <v>125000</v>
      </c>
      <c r="V93" s="46"/>
      <c r="W93" s="46">
        <v>125000</v>
      </c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4" t="e">
        <f>SUM(S93:AL93)-#REF!</f>
        <v>#REF!</v>
      </c>
    </row>
    <row r="94" spans="1:39" s="32" customFormat="1" ht="16.5" customHeight="1">
      <c r="A94" s="33">
        <v>10</v>
      </c>
      <c r="B94" s="34" t="s">
        <v>232</v>
      </c>
      <c r="C94" s="33"/>
      <c r="D94" s="33">
        <v>2016</v>
      </c>
      <c r="E94" s="33" t="s">
        <v>292</v>
      </c>
      <c r="F94" s="35">
        <v>1.5</v>
      </c>
      <c r="G94" s="35">
        <v>1.5</v>
      </c>
      <c r="H94" s="35">
        <v>1.5</v>
      </c>
      <c r="I94" s="36">
        <v>1.5</v>
      </c>
      <c r="J94" s="36">
        <v>1.5</v>
      </c>
      <c r="K94" s="34" t="s">
        <v>274</v>
      </c>
      <c r="L94" s="33">
        <v>2020</v>
      </c>
      <c r="M94" s="41"/>
      <c r="N94" s="33"/>
      <c r="O94" s="33"/>
      <c r="P94" s="33">
        <v>1</v>
      </c>
      <c r="Q94" s="41">
        <v>1</v>
      </c>
      <c r="R94" s="33"/>
      <c r="S94" s="46" t="s">
        <v>187</v>
      </c>
      <c r="T94" s="46"/>
      <c r="U94" s="46"/>
      <c r="V94" s="46"/>
      <c r="W94" s="46"/>
      <c r="X94" s="46"/>
      <c r="Y94" s="46"/>
      <c r="Z94" s="46"/>
      <c r="AA94" s="46"/>
      <c r="AB94" s="46"/>
      <c r="AC94" s="46">
        <v>150000</v>
      </c>
      <c r="AD94" s="46"/>
      <c r="AE94" s="46"/>
      <c r="AF94" s="46"/>
      <c r="AG94" s="46"/>
      <c r="AH94" s="46"/>
      <c r="AI94" s="46"/>
      <c r="AJ94" s="46"/>
      <c r="AK94" s="46"/>
      <c r="AL94" s="46"/>
      <c r="AM94" s="44" t="e">
        <f>SUM(S94:AL94)-#REF!</f>
        <v>#REF!</v>
      </c>
    </row>
    <row r="95" spans="1:39" s="32" customFormat="1" ht="16.5" customHeight="1">
      <c r="A95" s="33">
        <v>11</v>
      </c>
      <c r="B95" s="34" t="s">
        <v>233</v>
      </c>
      <c r="C95" s="33"/>
      <c r="D95" s="33" t="s">
        <v>144</v>
      </c>
      <c r="E95" s="33" t="s">
        <v>144</v>
      </c>
      <c r="F95" s="35">
        <v>1.5</v>
      </c>
      <c r="G95" s="35">
        <v>1.5</v>
      </c>
      <c r="H95" s="35">
        <v>1.5</v>
      </c>
      <c r="I95" s="36">
        <v>1.5</v>
      </c>
      <c r="J95" s="36">
        <v>1.5</v>
      </c>
      <c r="K95" s="34" t="s">
        <v>275</v>
      </c>
      <c r="L95" s="33">
        <v>2020</v>
      </c>
      <c r="M95" s="41"/>
      <c r="N95" s="33"/>
      <c r="O95" s="33"/>
      <c r="P95" s="33">
        <v>1</v>
      </c>
      <c r="Q95" s="41">
        <v>1</v>
      </c>
      <c r="R95" s="33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4" t="e">
        <f>SUM(S95:AL95)-#REF!</f>
        <v>#REF!</v>
      </c>
    </row>
    <row r="96" spans="1:39" s="32" customFormat="1" ht="21" customHeight="1">
      <c r="A96" s="27" t="s">
        <v>86</v>
      </c>
      <c r="B96" s="28" t="s">
        <v>18</v>
      </c>
      <c r="C96" s="29"/>
      <c r="D96" s="29"/>
      <c r="E96" s="29"/>
      <c r="F96" s="30"/>
      <c r="G96" s="30"/>
      <c r="H96" s="30"/>
      <c r="I96" s="30"/>
      <c r="J96" s="30"/>
      <c r="K96" s="42"/>
      <c r="L96" s="29"/>
      <c r="M96" s="29"/>
      <c r="N96" s="29"/>
      <c r="O96" s="29"/>
      <c r="P96" s="29"/>
      <c r="Q96" s="29"/>
      <c r="R96" s="29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4" t="e">
        <f>SUM(S96:AL96)-#REF!</f>
        <v>#REF!</v>
      </c>
    </row>
    <row r="97" spans="1:39" s="32" customFormat="1" ht="16.5" customHeight="1">
      <c r="A97" s="33">
        <v>1</v>
      </c>
      <c r="B97" s="34" t="s">
        <v>162</v>
      </c>
      <c r="C97" s="33" t="s">
        <v>175</v>
      </c>
      <c r="D97" s="33" t="s">
        <v>144</v>
      </c>
      <c r="E97" s="33" t="s">
        <v>295</v>
      </c>
      <c r="F97" s="35">
        <v>1.5</v>
      </c>
      <c r="G97" s="35">
        <v>2.5</v>
      </c>
      <c r="H97" s="35">
        <v>1.5</v>
      </c>
      <c r="I97" s="36">
        <v>2.5</v>
      </c>
      <c r="J97" s="36">
        <v>2</v>
      </c>
      <c r="K97" s="34" t="s">
        <v>209</v>
      </c>
      <c r="L97" s="33">
        <v>2015</v>
      </c>
      <c r="M97" s="41"/>
      <c r="N97" s="33">
        <v>0.05</v>
      </c>
      <c r="O97" s="33">
        <v>0.2</v>
      </c>
      <c r="P97" s="33">
        <v>0.3</v>
      </c>
      <c r="Q97" s="41">
        <v>0.5</v>
      </c>
      <c r="R97" s="33"/>
      <c r="S97" s="46"/>
      <c r="T97" s="46"/>
      <c r="U97" s="46"/>
      <c r="V97" s="46"/>
      <c r="W97" s="46">
        <v>200000</v>
      </c>
      <c r="X97" s="46"/>
      <c r="Y97" s="46"/>
      <c r="Z97" s="46"/>
      <c r="AA97" s="46"/>
      <c r="AB97" s="46">
        <v>400000</v>
      </c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4" t="e">
        <f>SUM(S97:AL97)-#REF!</f>
        <v>#REF!</v>
      </c>
    </row>
    <row r="98" spans="1:39" s="32" customFormat="1" ht="16.5" customHeight="1">
      <c r="A98" s="33">
        <v>2</v>
      </c>
      <c r="B98" s="34" t="s">
        <v>276</v>
      </c>
      <c r="C98" s="33" t="s">
        <v>141</v>
      </c>
      <c r="D98" s="33" t="s">
        <v>144</v>
      </c>
      <c r="E98" s="33" t="s">
        <v>288</v>
      </c>
      <c r="F98" s="35">
        <v>2</v>
      </c>
      <c r="G98" s="35">
        <v>1.5</v>
      </c>
      <c r="H98" s="35">
        <v>2</v>
      </c>
      <c r="I98" s="36">
        <v>2</v>
      </c>
      <c r="J98" s="36">
        <v>1.5</v>
      </c>
      <c r="K98" s="34" t="s">
        <v>210</v>
      </c>
      <c r="L98" s="33">
        <v>2015</v>
      </c>
      <c r="M98" s="41"/>
      <c r="N98" s="33">
        <v>0.1</v>
      </c>
      <c r="O98" s="33">
        <v>0.1</v>
      </c>
      <c r="P98" s="33">
        <v>0.2</v>
      </c>
      <c r="Q98" s="41">
        <v>0.3</v>
      </c>
      <c r="R98" s="33"/>
      <c r="S98" s="46"/>
      <c r="T98" s="46"/>
      <c r="U98" s="46"/>
      <c r="V98" s="46"/>
      <c r="W98" s="46">
        <v>200000</v>
      </c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>
        <v>150000</v>
      </c>
      <c r="AL98" s="46"/>
      <c r="AM98" s="44" t="e">
        <f>SUM(S98:AL98)-#REF!</f>
        <v>#REF!</v>
      </c>
    </row>
    <row r="99" spans="1:39" s="32" customFormat="1" ht="16.5" customHeight="1">
      <c r="A99" s="33">
        <v>3</v>
      </c>
      <c r="B99" s="34" t="s">
        <v>163</v>
      </c>
      <c r="C99" s="33" t="s">
        <v>175</v>
      </c>
      <c r="D99" s="33" t="s">
        <v>144</v>
      </c>
      <c r="E99" s="33" t="s">
        <v>293</v>
      </c>
      <c r="F99" s="35">
        <v>2.5</v>
      </c>
      <c r="G99" s="35">
        <v>3.5</v>
      </c>
      <c r="H99" s="35">
        <v>2.5</v>
      </c>
      <c r="I99" s="36">
        <v>3.5</v>
      </c>
      <c r="J99" s="36">
        <v>2</v>
      </c>
      <c r="K99" s="34" t="s">
        <v>211</v>
      </c>
      <c r="L99" s="33" t="s">
        <v>148</v>
      </c>
      <c r="M99" s="41"/>
      <c r="N99" s="33">
        <v>0.05</v>
      </c>
      <c r="O99" s="33">
        <v>0.05</v>
      </c>
      <c r="P99" s="33">
        <v>0.05</v>
      </c>
      <c r="Q99" s="41">
        <v>0.1</v>
      </c>
      <c r="R99" s="33"/>
      <c r="S99" s="46"/>
      <c r="T99" s="46">
        <v>150000</v>
      </c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4" t="e">
        <f>SUM(S99:AL99)-#REF!</f>
        <v>#REF!</v>
      </c>
    </row>
    <row r="100" spans="1:39" s="32" customFormat="1" ht="16.5" customHeight="1">
      <c r="A100" s="33">
        <v>4</v>
      </c>
      <c r="B100" s="34" t="s">
        <v>164</v>
      </c>
      <c r="C100" s="33" t="s">
        <v>141</v>
      </c>
      <c r="D100" s="33" t="s">
        <v>144</v>
      </c>
      <c r="E100" s="33" t="s">
        <v>144</v>
      </c>
      <c r="F100" s="35">
        <v>2</v>
      </c>
      <c r="G100" s="35">
        <v>1.5</v>
      </c>
      <c r="H100" s="35">
        <v>2</v>
      </c>
      <c r="I100" s="36">
        <v>2</v>
      </c>
      <c r="J100" s="36">
        <v>1.5</v>
      </c>
      <c r="K100" s="34" t="s">
        <v>212</v>
      </c>
      <c r="L100" s="33">
        <v>2015</v>
      </c>
      <c r="M100" s="41"/>
      <c r="N100" s="33">
        <v>0</v>
      </c>
      <c r="O100" s="33">
        <v>0.05</v>
      </c>
      <c r="P100" s="33">
        <v>0.05</v>
      </c>
      <c r="Q100" s="41">
        <v>0.1</v>
      </c>
      <c r="R100" s="33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4" t="e">
        <f>SUM(S100:AL100)-#REF!</f>
        <v>#REF!</v>
      </c>
    </row>
    <row r="101" spans="1:39" s="32" customFormat="1" ht="16.5" customHeight="1">
      <c r="A101" s="33">
        <v>5</v>
      </c>
      <c r="B101" s="34" t="s">
        <v>165</v>
      </c>
      <c r="C101" s="33"/>
      <c r="D101" s="33" t="s">
        <v>144</v>
      </c>
      <c r="E101" s="33" t="s">
        <v>144</v>
      </c>
      <c r="F101" s="35">
        <v>2</v>
      </c>
      <c r="G101" s="35">
        <v>2</v>
      </c>
      <c r="H101" s="35">
        <v>2</v>
      </c>
      <c r="I101" s="36">
        <v>2</v>
      </c>
      <c r="J101" s="36">
        <v>1.5</v>
      </c>
      <c r="K101" s="34" t="s">
        <v>213</v>
      </c>
      <c r="L101" s="33">
        <v>2015</v>
      </c>
      <c r="M101" s="41"/>
      <c r="N101" s="33">
        <v>0.05</v>
      </c>
      <c r="O101" s="33">
        <v>0.1</v>
      </c>
      <c r="P101" s="33">
        <v>0.1</v>
      </c>
      <c r="Q101" s="41">
        <v>0.2</v>
      </c>
      <c r="R101" s="33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4" t="e">
        <f>SUM(S101:AL101)-#REF!</f>
        <v>#REF!</v>
      </c>
    </row>
    <row r="102" spans="1:39" s="32" customFormat="1" ht="16.5" customHeight="1">
      <c r="A102" s="33">
        <v>6</v>
      </c>
      <c r="B102" s="34" t="s">
        <v>166</v>
      </c>
      <c r="C102" s="33" t="s">
        <v>139</v>
      </c>
      <c r="D102" s="33" t="s">
        <v>299</v>
      </c>
      <c r="E102" s="33"/>
      <c r="F102" s="35">
        <v>2.5</v>
      </c>
      <c r="G102" s="35">
        <v>2</v>
      </c>
      <c r="H102" s="35">
        <v>2.5</v>
      </c>
      <c r="I102" s="36">
        <v>2.5</v>
      </c>
      <c r="J102" s="36">
        <v>2</v>
      </c>
      <c r="K102" s="34" t="s">
        <v>277</v>
      </c>
      <c r="L102" s="33">
        <v>2020</v>
      </c>
      <c r="M102" s="41"/>
      <c r="N102" s="33">
        <v>0</v>
      </c>
      <c r="O102" s="33">
        <v>0.1</v>
      </c>
      <c r="P102" s="33">
        <v>0.3</v>
      </c>
      <c r="Q102" s="41">
        <v>0.4</v>
      </c>
      <c r="R102" s="33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4" t="e">
        <f>SUM(S102:AL102)-#REF!</f>
        <v>#REF!</v>
      </c>
    </row>
    <row r="103" spans="1:39" s="32" customFormat="1" ht="16.5" customHeight="1">
      <c r="A103" s="33">
        <v>7</v>
      </c>
      <c r="B103" s="34" t="s">
        <v>167</v>
      </c>
      <c r="C103" s="39" t="s">
        <v>174</v>
      </c>
      <c r="D103" s="33" t="s">
        <v>144</v>
      </c>
      <c r="E103" s="33" t="s">
        <v>144</v>
      </c>
      <c r="F103" s="35">
        <v>1.5</v>
      </c>
      <c r="G103" s="35">
        <v>1.5</v>
      </c>
      <c r="H103" s="35">
        <v>1.5</v>
      </c>
      <c r="I103" s="36">
        <v>1.5</v>
      </c>
      <c r="J103" s="36">
        <v>1.5</v>
      </c>
      <c r="K103" s="34" t="s">
        <v>277</v>
      </c>
      <c r="L103" s="33">
        <v>2025</v>
      </c>
      <c r="M103" s="41"/>
      <c r="N103" s="33">
        <v>0.05</v>
      </c>
      <c r="O103" s="33">
        <v>0.05</v>
      </c>
      <c r="P103" s="33">
        <v>0.1</v>
      </c>
      <c r="Q103" s="41">
        <v>0.15</v>
      </c>
      <c r="R103" s="33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4" t="e">
        <f>SUM(S103:AL103)-#REF!</f>
        <v>#REF!</v>
      </c>
    </row>
    <row r="104" spans="1:39" s="32" customFormat="1" ht="16.5" customHeight="1">
      <c r="A104" s="33">
        <v>8</v>
      </c>
      <c r="B104" s="34" t="s">
        <v>168</v>
      </c>
      <c r="C104" s="33" t="s">
        <v>141</v>
      </c>
      <c r="D104" s="33" t="s">
        <v>144</v>
      </c>
      <c r="E104" s="33" t="s">
        <v>291</v>
      </c>
      <c r="F104" s="35">
        <v>1.5</v>
      </c>
      <c r="G104" s="35">
        <v>1.5</v>
      </c>
      <c r="H104" s="35">
        <v>1.5</v>
      </c>
      <c r="I104" s="36">
        <v>1.5</v>
      </c>
      <c r="J104" s="36">
        <v>2</v>
      </c>
      <c r="K104" s="34" t="s">
        <v>208</v>
      </c>
      <c r="L104" s="33">
        <v>2025</v>
      </c>
      <c r="M104" s="41"/>
      <c r="N104" s="33">
        <v>0</v>
      </c>
      <c r="O104" s="33">
        <v>0</v>
      </c>
      <c r="P104" s="33">
        <v>0.5</v>
      </c>
      <c r="Q104" s="41">
        <v>0.5</v>
      </c>
      <c r="R104" s="33"/>
      <c r="S104" s="46"/>
      <c r="T104" s="46"/>
      <c r="U104" s="46"/>
      <c r="V104" s="46"/>
      <c r="W104" s="46"/>
      <c r="X104" s="46"/>
      <c r="Y104" s="46"/>
      <c r="Z104" s="46"/>
      <c r="AA104" s="46"/>
      <c r="AB104" s="46"/>
      <c r="AC104" s="46"/>
      <c r="AD104" s="46"/>
      <c r="AE104" s="46"/>
      <c r="AF104" s="46"/>
      <c r="AG104" s="46"/>
      <c r="AH104" s="46"/>
      <c r="AI104" s="46"/>
      <c r="AJ104" s="46">
        <v>125000</v>
      </c>
      <c r="AK104" s="46"/>
      <c r="AL104" s="46"/>
      <c r="AM104" s="44" t="e">
        <f>SUM(S104:AL104)-#REF!</f>
        <v>#REF!</v>
      </c>
    </row>
    <row r="105" spans="1:39" s="32" customFormat="1" ht="16.5" customHeight="1">
      <c r="A105" s="33">
        <v>9</v>
      </c>
      <c r="B105" s="34" t="s">
        <v>169</v>
      </c>
      <c r="C105" s="33" t="s">
        <v>141</v>
      </c>
      <c r="D105" s="33" t="s">
        <v>144</v>
      </c>
      <c r="E105" s="33" t="s">
        <v>144</v>
      </c>
      <c r="F105" s="35">
        <v>2</v>
      </c>
      <c r="G105" s="35">
        <v>2</v>
      </c>
      <c r="H105" s="35">
        <v>2</v>
      </c>
      <c r="I105" s="36">
        <v>2</v>
      </c>
      <c r="J105" s="36">
        <v>2.5</v>
      </c>
      <c r="K105" s="34" t="s">
        <v>278</v>
      </c>
      <c r="L105" s="33">
        <v>2015</v>
      </c>
      <c r="M105" s="41"/>
      <c r="N105" s="33">
        <v>0.05</v>
      </c>
      <c r="O105" s="33">
        <v>0.05</v>
      </c>
      <c r="P105" s="33">
        <v>0.1</v>
      </c>
      <c r="Q105" s="41">
        <v>0.15</v>
      </c>
      <c r="R105" s="33"/>
      <c r="S105" s="46"/>
      <c r="T105" s="46"/>
      <c r="U105" s="46"/>
      <c r="V105" s="46"/>
      <c r="W105" s="46" t="s">
        <v>187</v>
      </c>
      <c r="X105" s="46"/>
      <c r="Y105" s="46"/>
      <c r="Z105" s="46"/>
      <c r="AA105" s="46"/>
      <c r="AB105" s="46"/>
      <c r="AC105" s="46"/>
      <c r="AD105" s="46"/>
      <c r="AE105" s="46"/>
      <c r="AF105" s="46"/>
      <c r="AG105" s="46"/>
      <c r="AH105" s="46"/>
      <c r="AI105" s="46"/>
      <c r="AJ105" s="46"/>
      <c r="AK105" s="46"/>
      <c r="AL105" s="46"/>
      <c r="AM105" s="44" t="e">
        <f>SUM(S105:AL105)-#REF!</f>
        <v>#REF!</v>
      </c>
    </row>
    <row r="106" spans="1:39" s="32" customFormat="1" ht="16.5" customHeight="1">
      <c r="A106" s="33">
        <v>10</v>
      </c>
      <c r="B106" s="34" t="s">
        <v>170</v>
      </c>
      <c r="C106" s="33" t="s">
        <v>141</v>
      </c>
      <c r="D106" s="33" t="s">
        <v>144</v>
      </c>
      <c r="E106" s="33" t="s">
        <v>292</v>
      </c>
      <c r="F106" s="35">
        <v>2</v>
      </c>
      <c r="G106" s="35">
        <v>2</v>
      </c>
      <c r="H106" s="35">
        <v>2</v>
      </c>
      <c r="I106" s="36">
        <v>2</v>
      </c>
      <c r="J106" s="36">
        <v>2</v>
      </c>
      <c r="K106" s="34" t="s">
        <v>279</v>
      </c>
      <c r="L106" s="33">
        <v>2025</v>
      </c>
      <c r="M106" s="41"/>
      <c r="N106" s="33">
        <v>0</v>
      </c>
      <c r="O106" s="33">
        <v>0.05</v>
      </c>
      <c r="P106" s="33">
        <v>0.1</v>
      </c>
      <c r="Q106" s="41">
        <v>0.15</v>
      </c>
      <c r="R106" s="33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>
        <v>150000</v>
      </c>
      <c r="AH106" s="46"/>
      <c r="AI106" s="46"/>
      <c r="AJ106" s="46"/>
      <c r="AK106" s="46"/>
      <c r="AL106" s="46"/>
      <c r="AM106" s="44" t="e">
        <f>SUM(S106:AL106)-#REF!</f>
        <v>#REF!</v>
      </c>
    </row>
    <row r="107" spans="1:39" s="32" customFormat="1" ht="16.5" customHeight="1">
      <c r="A107" s="33">
        <v>11</v>
      </c>
      <c r="B107" s="34" t="s">
        <v>234</v>
      </c>
      <c r="C107" s="33"/>
      <c r="D107" s="33" t="s">
        <v>144</v>
      </c>
      <c r="E107" s="33" t="s">
        <v>293</v>
      </c>
      <c r="F107" s="35">
        <v>2</v>
      </c>
      <c r="G107" s="35">
        <v>2</v>
      </c>
      <c r="H107" s="35">
        <v>2</v>
      </c>
      <c r="I107" s="36">
        <v>2</v>
      </c>
      <c r="J107" s="36">
        <v>2</v>
      </c>
      <c r="K107" s="34" t="s">
        <v>280</v>
      </c>
      <c r="L107" s="33">
        <v>2025</v>
      </c>
      <c r="M107" s="41"/>
      <c r="N107" s="33">
        <v>0</v>
      </c>
      <c r="O107" s="33">
        <v>0.05</v>
      </c>
      <c r="P107" s="33">
        <v>0.1</v>
      </c>
      <c r="Q107" s="41">
        <v>0.15</v>
      </c>
      <c r="R107" s="33"/>
      <c r="S107" s="46">
        <v>30000</v>
      </c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6"/>
      <c r="AM107" s="44" t="e">
        <f>SUM(S107:AL107)-#REF!</f>
        <v>#REF!</v>
      </c>
    </row>
    <row r="108" spans="1:39" s="32" customFormat="1" ht="21" customHeight="1">
      <c r="A108" s="27" t="s">
        <v>87</v>
      </c>
      <c r="B108" s="28" t="s">
        <v>19</v>
      </c>
      <c r="C108" s="29"/>
      <c r="D108" s="29"/>
      <c r="E108" s="29"/>
      <c r="F108" s="30"/>
      <c r="G108" s="30"/>
      <c r="H108" s="30"/>
      <c r="I108" s="30"/>
      <c r="J108" s="30"/>
      <c r="K108" s="42"/>
      <c r="L108" s="29"/>
      <c r="M108" s="29"/>
      <c r="N108" s="29"/>
      <c r="O108" s="29"/>
      <c r="P108" s="29"/>
      <c r="Q108" s="29"/>
      <c r="R108" s="29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  <c r="AJ108" s="43"/>
      <c r="AK108" s="43"/>
      <c r="AL108" s="43"/>
      <c r="AM108" s="44" t="e">
        <f>SUM(S108:AL108)-#REF!</f>
        <v>#REF!</v>
      </c>
    </row>
    <row r="109" spans="1:39" s="32" customFormat="1" ht="16.5" customHeight="1">
      <c r="A109" s="33">
        <v>1</v>
      </c>
      <c r="B109" s="34" t="s">
        <v>171</v>
      </c>
      <c r="C109" s="33"/>
      <c r="D109" s="33"/>
      <c r="E109" s="33"/>
      <c r="F109" s="36"/>
      <c r="G109" s="36"/>
      <c r="H109" s="36"/>
      <c r="I109" s="36"/>
      <c r="J109" s="36"/>
      <c r="K109" s="34" t="s">
        <v>281</v>
      </c>
      <c r="L109" s="33">
        <v>2015</v>
      </c>
      <c r="M109" s="41"/>
      <c r="N109" s="33">
        <v>1.5</v>
      </c>
      <c r="O109" s="33"/>
      <c r="P109" s="33"/>
      <c r="Q109" s="41">
        <v>0</v>
      </c>
      <c r="R109" s="33"/>
      <c r="S109" s="46"/>
      <c r="T109" s="46"/>
      <c r="U109" s="46"/>
      <c r="V109" s="46"/>
      <c r="W109" s="46"/>
      <c r="X109" s="46"/>
      <c r="Y109" s="46" t="s">
        <v>187</v>
      </c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4" t="e">
        <f>SUM(S109:AL109)-#REF!</f>
        <v>#REF!</v>
      </c>
    </row>
    <row r="110" spans="1:39" s="32" customFormat="1" ht="16.5" customHeight="1">
      <c r="A110" s="33">
        <v>2</v>
      </c>
      <c r="B110" s="34" t="s">
        <v>172</v>
      </c>
      <c r="C110" s="33"/>
      <c r="D110" s="33"/>
      <c r="E110" s="33" t="s">
        <v>287</v>
      </c>
      <c r="F110" s="36"/>
      <c r="G110" s="36"/>
      <c r="H110" s="36"/>
      <c r="I110" s="36"/>
      <c r="J110" s="36"/>
      <c r="K110" s="34" t="s">
        <v>176</v>
      </c>
      <c r="L110" s="33">
        <v>2017</v>
      </c>
      <c r="M110" s="41"/>
      <c r="N110" s="33"/>
      <c r="O110" s="33">
        <v>1</v>
      </c>
      <c r="P110" s="33"/>
      <c r="Q110" s="41">
        <v>1</v>
      </c>
      <c r="R110" s="33"/>
      <c r="S110" s="46"/>
      <c r="T110" s="46"/>
      <c r="U110" s="46"/>
      <c r="V110" s="46"/>
      <c r="W110" s="46"/>
      <c r="X110" s="46"/>
      <c r="Y110" s="46"/>
      <c r="Z110" s="46">
        <v>250000</v>
      </c>
      <c r="AA110" s="46"/>
      <c r="AB110" s="46"/>
      <c r="AC110" s="46"/>
      <c r="AD110" s="46"/>
      <c r="AE110" s="46"/>
      <c r="AF110" s="46"/>
      <c r="AG110" s="46"/>
      <c r="AH110" s="46"/>
      <c r="AI110" s="46"/>
      <c r="AJ110" s="46"/>
      <c r="AK110" s="46"/>
      <c r="AL110" s="46"/>
      <c r="AM110" s="44" t="e">
        <f>SUM(S110:AL110)-#REF!</f>
        <v>#REF!</v>
      </c>
    </row>
    <row r="111" spans="1:39" s="32" customFormat="1" ht="16.5" customHeight="1">
      <c r="A111" s="33">
        <v>3</v>
      </c>
      <c r="B111" s="34" t="s">
        <v>173</v>
      </c>
      <c r="C111" s="33"/>
      <c r="D111" s="33"/>
      <c r="E111" s="33" t="s">
        <v>291</v>
      </c>
      <c r="F111" s="36"/>
      <c r="G111" s="36"/>
      <c r="H111" s="36"/>
      <c r="I111" s="36"/>
      <c r="J111" s="36"/>
      <c r="K111" s="34" t="s">
        <v>179</v>
      </c>
      <c r="L111" s="33">
        <v>2015</v>
      </c>
      <c r="M111" s="41"/>
      <c r="N111" s="33">
        <v>0.5</v>
      </c>
      <c r="O111" s="33"/>
      <c r="P111" s="33"/>
      <c r="Q111" s="41">
        <v>0</v>
      </c>
      <c r="R111" s="33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>
        <v>120000</v>
      </c>
      <c r="AM111" s="44" t="e">
        <f>SUM(S111:AL111)-#REF!</f>
        <v>#REF!</v>
      </c>
    </row>
    <row r="112" spans="1:39" s="32" customFormat="1" ht="16.5" customHeight="1">
      <c r="A112" s="33">
        <v>4</v>
      </c>
      <c r="B112" s="34" t="s">
        <v>235</v>
      </c>
      <c r="C112" s="33"/>
      <c r="D112" s="33"/>
      <c r="E112" s="33" t="s">
        <v>291</v>
      </c>
      <c r="F112" s="36"/>
      <c r="G112" s="36"/>
      <c r="H112" s="36"/>
      <c r="I112" s="36"/>
      <c r="J112" s="36"/>
      <c r="K112" s="34" t="s">
        <v>282</v>
      </c>
      <c r="L112" s="33">
        <v>2020</v>
      </c>
      <c r="M112" s="41"/>
      <c r="N112" s="33"/>
      <c r="O112" s="33">
        <v>10</v>
      </c>
      <c r="P112" s="33"/>
      <c r="Q112" s="41">
        <v>10</v>
      </c>
      <c r="R112" s="33"/>
      <c r="S112" s="46"/>
      <c r="T112" s="46"/>
      <c r="U112" s="46"/>
      <c r="V112" s="46"/>
      <c r="W112" s="46"/>
      <c r="X112" s="46"/>
      <c r="Y112" s="46"/>
      <c r="Z112" s="46"/>
      <c r="AA112" s="46"/>
      <c r="AB112" s="46">
        <v>7500000</v>
      </c>
      <c r="AC112" s="46"/>
      <c r="AD112" s="46"/>
      <c r="AE112" s="46"/>
      <c r="AF112" s="46"/>
      <c r="AG112" s="46"/>
      <c r="AH112" s="46"/>
      <c r="AI112" s="46"/>
      <c r="AJ112" s="46"/>
      <c r="AK112" s="46"/>
      <c r="AL112" s="46"/>
      <c r="AM112" s="44" t="e">
        <f>SUM(S112:AL112)-#REF!</f>
        <v>#REF!</v>
      </c>
    </row>
    <row r="113" spans="1:39" s="32" customFormat="1" ht="16.5" customHeight="1">
      <c r="A113" s="33">
        <v>5</v>
      </c>
      <c r="B113" s="34" t="s">
        <v>236</v>
      </c>
      <c r="C113" s="33"/>
      <c r="D113" s="33"/>
      <c r="E113" s="33" t="s">
        <v>291</v>
      </c>
      <c r="F113" s="36"/>
      <c r="G113" s="36"/>
      <c r="H113" s="36"/>
      <c r="I113" s="36"/>
      <c r="J113" s="36"/>
      <c r="K113" s="34" t="s">
        <v>283</v>
      </c>
      <c r="L113" s="33">
        <v>2020</v>
      </c>
      <c r="M113" s="41"/>
      <c r="N113" s="33"/>
      <c r="O113" s="33"/>
      <c r="P113" s="33"/>
      <c r="Q113" s="41">
        <v>0</v>
      </c>
      <c r="R113" s="33"/>
      <c r="S113" s="46"/>
      <c r="T113" s="46"/>
      <c r="U113" s="46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6" t="s">
        <v>187</v>
      </c>
      <c r="AH113" s="46"/>
      <c r="AI113" s="46"/>
      <c r="AJ113" s="46">
        <v>500000</v>
      </c>
      <c r="AK113" s="46"/>
      <c r="AL113" s="46"/>
      <c r="AM113" s="44" t="e">
        <f>SUM(S113:AL113)-#REF!</f>
        <v>#REF!</v>
      </c>
    </row>
    <row r="114" spans="1:39" s="32" customFormat="1" ht="24.75" customHeight="1">
      <c r="A114" s="64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6"/>
      <c r="M114" s="40"/>
      <c r="N114" s="40">
        <f t="shared" ref="N114:R114" si="0">SUM(N5:N113)</f>
        <v>7.2499999999999982</v>
      </c>
      <c r="O114" s="40">
        <f t="shared" si="0"/>
        <v>24.550000000000011</v>
      </c>
      <c r="P114" s="40">
        <f t="shared" si="0"/>
        <v>20.700000000000006</v>
      </c>
      <c r="Q114" s="40">
        <f t="shared" si="0"/>
        <v>45.249999999999993</v>
      </c>
      <c r="R114" s="40">
        <f t="shared" si="0"/>
        <v>68.7</v>
      </c>
      <c r="S114" s="47">
        <f>SUM(S5:S113)</f>
        <v>943000</v>
      </c>
      <c r="T114" s="47">
        <f>SUM(T5:T113)*1.015</f>
        <v>2605504.9999999995</v>
      </c>
      <c r="U114" s="47">
        <f>SUM(U5:U113)*1.015*1.015</f>
        <v>3453314.1999999993</v>
      </c>
      <c r="V114" s="47">
        <f>SUM(V5:V113)*1.015*1.015*1.015</f>
        <v>2460481.2163749994</v>
      </c>
      <c r="W114" s="47">
        <f>SUM(W5:W113)*1.015*1.015*1.015*1.015</f>
        <v>2401865.7150643743</v>
      </c>
      <c r="X114" s="47">
        <f>SUM(X5:X113)*1.015*1.015*1.015*1.015*1.015</f>
        <v>1249649.4445058745</v>
      </c>
      <c r="Y114" s="47">
        <f>SUM(Y5:Y113)*1.015*1.015*1.015*1.015*1.015*1.015</f>
        <v>1435691.0055566861</v>
      </c>
      <c r="Z114" s="47">
        <f>SUM(Z5:Z113)*1.015*1.015*1.015*1.015*1.015*1.015*1.015</f>
        <v>1612604.6584462856</v>
      </c>
      <c r="AA114" s="47">
        <f>SUM(AA5:AA113)*1.015*1.015*1.015*1.015*1.015*1.015*1.015*1.015</f>
        <v>304152.99838073266</v>
      </c>
      <c r="AB114" s="47">
        <f>SUM(AB5:AB113)*1.015*1.015*1.015*1.015*1.015*1.015*1.015*1.015*1.015</f>
        <v>10293939.948474305</v>
      </c>
      <c r="AC114" s="47">
        <f>SUM(AC5:AC113)*1.015*1.015*1.015*1.015*1.015*1.015*1.015*1.015*1.015*1.015</f>
        <v>189168.15447909923</v>
      </c>
      <c r="AD114" s="47" t="e">
        <f>SUM(AD5:AD113)*1.015*1.015*1.015*1.015*1.015*1.015*1.015*1.015*1.015*1.015*1.015</f>
        <v>#REF!</v>
      </c>
      <c r="AE114" s="47">
        <f>SUM(AE5:AE113)*1.015*1.015*1.015*1.015*1.015*1.015*1.015*1.015*1.015*1.015*1.015*1.015</f>
        <v>15543.036228999941</v>
      </c>
      <c r="AF114" s="47">
        <f>SUM(AF5:AF113)*1.015*1.015*1.015*1.015*1.015*1.015*1.015*1.015*1.015*1.015*1.015*1.015*1.015</f>
        <v>1884646.9455839586</v>
      </c>
      <c r="AG114" s="47">
        <f>SUM(AG5:AG113)*1.015*1.015*1.015*1.015*1.015*1.015*1.015*1.015*1.015*1.015*1.015*1.015*1.015*1.015</f>
        <v>4994769.4879640015</v>
      </c>
      <c r="AH114" s="47">
        <f>SUM(AH5:AH113)*1.015*1.015*1.015*1.015*1.015*1.015*1.015*1.015*1.015*1.015*1.015*1.015*1.015*1.015*1.015</f>
        <v>1416512.9315193989</v>
      </c>
      <c r="AI114" s="47">
        <f>SUM(AI5:AI113)*1.015*1.015*1.015*1.015*1.015*1.015*1.015*1.015*1.015*1.015*1.015*1.015*1.015*1.015*1.015*1.015</f>
        <v>59642.32073974661</v>
      </c>
      <c r="AJ114" s="47">
        <f>SUM(AJ5:AJ113)*1.015*1.015*1.015*1.015*1.015*1.015*1.015*1.015*1.015*1.015*1.015*1.015*1.015*1.015*1.015*1.015*1.015</f>
        <v>1277716.1682220439</v>
      </c>
      <c r="AK114" s="47">
        <f>SUM(AK5:AK113)*1.015*1.015*1.015*1.015*1.015*1.015*1.015*1.015*1.015*1.015*1.015*1.015*1.015*1.015*1.015*1.015*1.015*1.015</f>
        <v>2081286.2922445931</v>
      </c>
      <c r="AL114" s="47">
        <f>SUM(AL5:AL113)*1.015*1.015*1.015*1.015*1.015*1.015*1.015*1.015*1.015*1.015*1.015*1.015*1.015*1.015*1.015*1.015*1.015*1.015*1.015</f>
        <v>461778.85938858968</v>
      </c>
      <c r="AM114" s="44"/>
    </row>
  </sheetData>
  <mergeCells count="11">
    <mergeCell ref="A114:L114"/>
    <mergeCell ref="A1:R1"/>
    <mergeCell ref="A2:A3"/>
    <mergeCell ref="B2:B3"/>
    <mergeCell ref="C2:C3"/>
    <mergeCell ref="E2:E3"/>
    <mergeCell ref="F2:J2"/>
    <mergeCell ref="K2:K3"/>
    <mergeCell ref="L2:L3"/>
    <mergeCell ref="M2:M3"/>
    <mergeCell ref="D2:D3"/>
  </mergeCells>
  <printOptions horizontalCentered="1"/>
  <pageMargins left="0.9055118110236221" right="0.70866141732283472" top="0.78740157480314965" bottom="0.78740157480314965" header="0.31496062992125984" footer="0.31496062992125984"/>
  <pageSetup paperSize="9" scale="87" fitToHeight="3" orientation="portrait" r:id="rId1"/>
  <headerFooter>
    <oddHeader>&amp;RBeilage 3.1</oddHeader>
  </headerFooter>
  <rowBreaks count="2" manualBreakCount="2">
    <brk id="41" max="16383" man="1"/>
    <brk id="77" max="16383" man="1"/>
  </rowBreaks>
  <colBreaks count="1" manualBreakCount="1">
    <brk id="39" max="1048575" man="1"/>
  </colBreaks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U:\04 Mitarbeiter\fsnschu\Werkausschuss\Werkausschuss 2017\WA Unterlagen 13102017\3_Gesamtüberblick Bauunterhalt, Sanierung\3_1_Überblick_öffentlich.xlsx"/>
    <f:field ref="objsubject" par="" text=""/>
    <f:field ref="objcreatedby" par="" text="eris_svc"/>
    <f:field ref="objcreatedat" par="" text="02.10.2017 08:13:10"/>
    <f:field ref="objchangedby" par="" text="eris_svc"/>
    <f:field ref="objmodifiedat" par="" text="02.10.2017 08:13:18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U:\04 Mitarbeiter\fsnschu\Werkausschuss\Werkausschuss 2017\WA Unterlagen 13102017\3_Gesamtüberblick Bauunterhalt, Sanierung\3_1_Überblick_öffentlich.xlsx"/>
    <f:field ref="DEPRECONFIG_15_1001_Objektname" par="" text="U:\04 Mitarbeiter\fsnschu\Werkausschuss\Werkausschuss 2017\WA Unterlagen 13102017\3_Gesamtüberblick Bauunterhalt, Sanierung\3_1_Überblick_öffentlich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Tabelle2</vt:lpstr>
      <vt:lpstr>Bauteil Matrix für WA 20171013</vt:lpstr>
      <vt:lpstr>'Bauteil Matrix für WA 20171013'!Drucktitel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</dc:creator>
  <cp:lastModifiedBy>baueruw</cp:lastModifiedBy>
  <cp:lastPrinted>2017-09-22T15:02:44Z</cp:lastPrinted>
  <dcterms:created xsi:type="dcterms:W3CDTF">2016-04-25T10:30:55Z</dcterms:created>
  <dcterms:modified xsi:type="dcterms:W3CDTF">2017-09-22T15:02:47Z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02.10.2017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*COO.2171.101.5.9888089*</vt:lpwstr>
  </property>
  <property name="FSC#COOELAK@1.1001:RefBarCode" pid="97" fmtid="{D5CDD505-2E9C-101B-9397-08002B2CF9AE}">
    <vt:lpwstr>*COO.2171.101.15.5504650*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Übersicht für die Gebäudeteile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02.10.2017</vt:lpwstr>
  </property>
  <property name="FSC#ATSTATECFG@1.1001:SubfileSubject" pid="125" fmtid="{D5CDD505-2E9C-101B-9397-08002B2CF9AE}">
    <vt:lpwstr>Übersicht für die Gebäudeteile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Übersicht für die Gebäudeteile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COO.2171.101.5.9888089</vt:lpwstr>
  </property>
  <property name="FSC#FSCFOLIO@1.1001:docpropproject" pid="153" fmtid="{D5CDD505-2E9C-101B-9397-08002B2CF9AE}">
    <vt:lpwstr/>
  </property>
</Properties>
</file>